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1352" windowHeight="8700" tabRatio="912" activeTab="5"/>
  </bookViews>
  <sheets>
    <sheet name="смета О" sheetId="50" r:id="rId1"/>
    <sheet name="нов" sheetId="60" r:id="rId2"/>
    <sheet name="2020" sheetId="48" r:id="rId3"/>
    <sheet name="смета С" sheetId="45" state="hidden" r:id="rId4"/>
    <sheet name="смета М" sheetId="13" state="hidden" r:id="rId5"/>
    <sheet name="2021" sheetId="53" r:id="rId6"/>
    <sheet name="пожарная" sheetId="42" state="hidden" r:id="rId7"/>
    <sheet name="окна" sheetId="51" state="hidden" r:id="rId8"/>
    <sheet name="расч мест" sheetId="2" r:id="rId9"/>
    <sheet name="питание" sheetId="43" r:id="rId10"/>
    <sheet name="окна соф" sheetId="52" state="hidden" r:id="rId11"/>
    <sheet name="Лист1" sheetId="58" r:id="rId12"/>
    <sheet name="расч  субв" sheetId="37" r:id="rId13"/>
    <sheet name="питание (суб.)" sheetId="46" r:id="rId14"/>
    <sheet name="лагерь" sheetId="44" r:id="rId15"/>
    <sheet name="лагерь (суб)" sheetId="47" r:id="rId16"/>
    <sheet name="кред." sheetId="59" r:id="rId17"/>
    <sheet name="окн." sheetId="55" r:id="rId18"/>
    <sheet name="пожар" sheetId="54" r:id="rId19"/>
    <sheet name="03,10" sheetId="56" r:id="rId20"/>
    <sheet name="рас.03,10" sheetId="57" r:id="rId21"/>
  </sheets>
  <definedNames>
    <definedName name="_xlnm.Print_Area" localSheetId="2">'2020'!$A$1:$S$209</definedName>
    <definedName name="_xlnm.Print_Area" localSheetId="5">'2021'!$A$1:$S$197</definedName>
    <definedName name="_xlnm.Print_Area" localSheetId="14">лагерь!$A$1:$R$24</definedName>
    <definedName name="_xlnm.Print_Area" localSheetId="15">'лагерь (суб)'!$A$1:$R$25</definedName>
    <definedName name="_xlnm.Print_Area" localSheetId="11">Лист1!$A$1:$R$24</definedName>
    <definedName name="_xlnm.Print_Area" localSheetId="1">нов!$A$1:$P$172</definedName>
    <definedName name="_xlnm.Print_Area" localSheetId="7">окна!$A$1:$T$34</definedName>
    <definedName name="_xlnm.Print_Area" localSheetId="10">'окна соф'!$A$1:$T$34</definedName>
    <definedName name="_xlnm.Print_Area" localSheetId="9">питание!$A$1:$R$25</definedName>
    <definedName name="_xlnm.Print_Area" localSheetId="13">'питание (суб.)'!$A$1:$R$25</definedName>
    <definedName name="_xlnm.Print_Area" localSheetId="6">пожарная!$A$1:$T$41</definedName>
    <definedName name="_xlnm.Print_Area" localSheetId="20">'рас.03,10'!$A$1:$S$79</definedName>
    <definedName name="_xlnm.Print_Area" localSheetId="12">'расч  субв'!$A$1:$S$57</definedName>
    <definedName name="_xlnm.Print_Area" localSheetId="8">'расч мест'!$A$1:$S$141</definedName>
    <definedName name="_xlnm.Print_Area" localSheetId="4">'смета М'!$A$1:$L$95</definedName>
    <definedName name="_xlnm.Print_Area" localSheetId="0">'смета О'!$A$3:$N$157</definedName>
    <definedName name="_xlnm.Print_Area" localSheetId="3">'смета С'!$A$1:$L$95</definedName>
  </definedNames>
  <calcPr calcId="125725"/>
</workbook>
</file>

<file path=xl/calcChain.xml><?xml version="1.0" encoding="utf-8"?>
<calcChain xmlns="http://schemas.openxmlformats.org/spreadsheetml/2006/main">
  <c r="Q129" i="48"/>
  <c r="Q130" i="53"/>
  <c r="Q180"/>
  <c r="P15" i="47"/>
  <c r="L107" i="53"/>
  <c r="H19" i="43"/>
  <c r="L107" i="48"/>
  <c r="I93" i="60"/>
  <c r="J93"/>
  <c r="K93"/>
  <c r="L93"/>
  <c r="M93"/>
  <c r="N93"/>
  <c r="O93"/>
  <c r="P93"/>
  <c r="K67"/>
  <c r="R69"/>
  <c r="R68"/>
  <c r="H67"/>
  <c r="H66" s="1"/>
  <c r="I118"/>
  <c r="J118"/>
  <c r="K118"/>
  <c r="L118"/>
  <c r="M118"/>
  <c r="N118"/>
  <c r="O118"/>
  <c r="P118"/>
  <c r="H118"/>
  <c r="I124"/>
  <c r="J124"/>
  <c r="K124"/>
  <c r="L124"/>
  <c r="M124"/>
  <c r="N124"/>
  <c r="O124"/>
  <c r="P124"/>
  <c r="H124"/>
  <c r="I152"/>
  <c r="J152"/>
  <c r="K152"/>
  <c r="L152"/>
  <c r="M152"/>
  <c r="N152"/>
  <c r="O152"/>
  <c r="P152"/>
  <c r="H152"/>
  <c r="I154"/>
  <c r="J154"/>
  <c r="K154"/>
  <c r="L154"/>
  <c r="M154"/>
  <c r="N154"/>
  <c r="O154"/>
  <c r="P154"/>
  <c r="H154"/>
  <c r="I157"/>
  <c r="J157"/>
  <c r="K157"/>
  <c r="L157"/>
  <c r="M157"/>
  <c r="N157"/>
  <c r="O157"/>
  <c r="P157"/>
  <c r="H157"/>
  <c r="H98"/>
  <c r="H114"/>
  <c r="H112"/>
  <c r="I158" i="50"/>
  <c r="J158"/>
  <c r="K158"/>
  <c r="K165" s="1"/>
  <c r="K166" s="1"/>
  <c r="N158"/>
  <c r="I159"/>
  <c r="J159"/>
  <c r="K159"/>
  <c r="N159"/>
  <c r="J160"/>
  <c r="K160"/>
  <c r="N160"/>
  <c r="I161"/>
  <c r="J161"/>
  <c r="K161"/>
  <c r="N161"/>
  <c r="I162"/>
  <c r="J162"/>
  <c r="K162"/>
  <c r="N162"/>
  <c r="I163"/>
  <c r="J163"/>
  <c r="K163"/>
  <c r="N163"/>
  <c r="J47" i="60"/>
  <c r="M47"/>
  <c r="J54"/>
  <c r="M54"/>
  <c r="J53"/>
  <c r="M53"/>
  <c r="J52"/>
  <c r="M52"/>
  <c r="J50"/>
  <c r="M50"/>
  <c r="J49"/>
  <c r="M49"/>
  <c r="J48"/>
  <c r="M48"/>
  <c r="J45"/>
  <c r="M45"/>
  <c r="J46"/>
  <c r="M46"/>
  <c r="J43"/>
  <c r="M43"/>
  <c r="J42"/>
  <c r="M42"/>
  <c r="J41"/>
  <c r="M41"/>
  <c r="J40"/>
  <c r="M40"/>
  <c r="J39"/>
  <c r="M39"/>
  <c r="J38"/>
  <c r="M38"/>
  <c r="M37"/>
  <c r="G54"/>
  <c r="G53"/>
  <c r="G52"/>
  <c r="G50"/>
  <c r="G49"/>
  <c r="G47"/>
  <c r="G46"/>
  <c r="G45"/>
  <c r="G43"/>
  <c r="G42"/>
  <c r="G41"/>
  <c r="G40"/>
  <c r="G39"/>
  <c r="G38"/>
  <c r="N156"/>
  <c r="K156"/>
  <c r="H156"/>
  <c r="N153"/>
  <c r="K153"/>
  <c r="H153"/>
  <c r="N147"/>
  <c r="M51"/>
  <c r="M44" s="1"/>
  <c r="M58" s="1"/>
  <c r="K147"/>
  <c r="J51"/>
  <c r="H147"/>
  <c r="G51"/>
  <c r="H142"/>
  <c r="H141"/>
  <c r="G56" s="1"/>
  <c r="G55" s="1"/>
  <c r="N141"/>
  <c r="K141"/>
  <c r="N137"/>
  <c r="K137"/>
  <c r="H137"/>
  <c r="N126"/>
  <c r="K126"/>
  <c r="H126"/>
  <c r="H120"/>
  <c r="H111"/>
  <c r="N104"/>
  <c r="K104"/>
  <c r="H104"/>
  <c r="H103"/>
  <c r="G48" s="1"/>
  <c r="G44" s="1"/>
  <c r="N98"/>
  <c r="K98"/>
  <c r="N97"/>
  <c r="N94"/>
  <c r="K97"/>
  <c r="K94"/>
  <c r="N89"/>
  <c r="K89"/>
  <c r="H89"/>
  <c r="N84"/>
  <c r="K84"/>
  <c r="H84"/>
  <c r="N79"/>
  <c r="K79"/>
  <c r="H79"/>
  <c r="N71"/>
  <c r="K71"/>
  <c r="H71"/>
  <c r="N67"/>
  <c r="N66"/>
  <c r="S69" s="1"/>
  <c r="K66"/>
  <c r="S68" s="1"/>
  <c r="K160"/>
  <c r="M56"/>
  <c r="J56"/>
  <c r="N62" i="50"/>
  <c r="N61"/>
  <c r="N152" s="1"/>
  <c r="N66"/>
  <c r="N74"/>
  <c r="N79"/>
  <c r="N84"/>
  <c r="N92"/>
  <c r="N89" s="1"/>
  <c r="N93"/>
  <c r="N99"/>
  <c r="N119"/>
  <c r="N130"/>
  <c r="N134"/>
  <c r="N140"/>
  <c r="N146"/>
  <c r="N149"/>
  <c r="N164"/>
  <c r="K62"/>
  <c r="K61"/>
  <c r="K152" s="1"/>
  <c r="K66"/>
  <c r="K74"/>
  <c r="K79"/>
  <c r="K84"/>
  <c r="K92"/>
  <c r="K89" s="1"/>
  <c r="K93"/>
  <c r="K99"/>
  <c r="K119"/>
  <c r="K130"/>
  <c r="K134"/>
  <c r="K140"/>
  <c r="K146"/>
  <c r="K149"/>
  <c r="K164"/>
  <c r="L45" i="37"/>
  <c r="U15" i="58"/>
  <c r="P129" i="2"/>
  <c r="J128"/>
  <c r="H140" i="50"/>
  <c r="P79" i="48"/>
  <c r="H62" i="50"/>
  <c r="P14" i="58"/>
  <c r="K15"/>
  <c r="K16" i="59"/>
  <c r="H18"/>
  <c r="H113" i="50"/>
  <c r="H99"/>
  <c r="H93"/>
  <c r="H149"/>
  <c r="H146"/>
  <c r="H130"/>
  <c r="H119"/>
  <c r="H84"/>
  <c r="H79"/>
  <c r="H74"/>
  <c r="H66"/>
  <c r="J164"/>
  <c r="I164"/>
  <c r="Q110" i="2"/>
  <c r="Q109"/>
  <c r="L37" i="37"/>
  <c r="A37" s="1"/>
  <c r="P82" i="53"/>
  <c r="P81"/>
  <c r="P80"/>
  <c r="P79"/>
  <c r="W194" s="1"/>
  <c r="P98"/>
  <c r="P96"/>
  <c r="P95"/>
  <c r="Q129"/>
  <c r="Q116"/>
  <c r="K115"/>
  <c r="L106"/>
  <c r="P97"/>
  <c r="P89"/>
  <c r="P81" i="48"/>
  <c r="P80"/>
  <c r="P82"/>
  <c r="L106"/>
  <c r="P95"/>
  <c r="P98"/>
  <c r="P97"/>
  <c r="P96"/>
  <c r="Q128"/>
  <c r="Q130" s="1"/>
  <c r="Q115"/>
  <c r="K114"/>
  <c r="P29" i="37"/>
  <c r="P28"/>
  <c r="P27"/>
  <c r="P26"/>
  <c r="P18"/>
  <c r="P16"/>
  <c r="P17"/>
  <c r="P19"/>
  <c r="P15"/>
  <c r="P14" i="47"/>
  <c r="P16" s="1"/>
  <c r="H19" s="1"/>
  <c r="P15" i="46"/>
  <c r="T17" i="37"/>
  <c r="T15"/>
  <c r="Q174" i="48"/>
  <c r="O173"/>
  <c r="P158"/>
  <c r="U163" s="1"/>
  <c r="P165"/>
  <c r="P183"/>
  <c r="P185"/>
  <c r="P188"/>
  <c r="P187"/>
  <c r="P186"/>
  <c r="P181"/>
  <c r="P182"/>
  <c r="P184"/>
  <c r="P189"/>
  <c r="T190"/>
  <c r="U196" i="53"/>
  <c r="K121" i="2"/>
  <c r="B110"/>
  <c r="B111"/>
  <c r="B112"/>
  <c r="B113"/>
  <c r="N97"/>
  <c r="B80"/>
  <c r="B81"/>
  <c r="B82"/>
  <c r="B79"/>
  <c r="Q62"/>
  <c r="U195" i="53"/>
  <c r="U194"/>
  <c r="P164"/>
  <c r="P157"/>
  <c r="I190" s="1"/>
  <c r="H135" i="50"/>
  <c r="H134"/>
  <c r="H107"/>
  <c r="H106"/>
  <c r="H98"/>
  <c r="I160" s="1"/>
  <c r="I165" s="1"/>
  <c r="L52" i="57"/>
  <c r="Q45"/>
  <c r="Q72"/>
  <c r="K71"/>
  <c r="Q65"/>
  <c r="K64"/>
  <c r="N58"/>
  <c r="P38"/>
  <c r="P31"/>
  <c r="G74" s="1"/>
  <c r="I23" i="56"/>
  <c r="I32"/>
  <c r="I33"/>
  <c r="I45"/>
  <c r="I42"/>
  <c r="I28"/>
  <c r="I25" s="1"/>
  <c r="I24" s="1"/>
  <c r="I29"/>
  <c r="I26"/>
  <c r="I48"/>
  <c r="I37"/>
  <c r="I36" s="1"/>
  <c r="I35" s="1"/>
  <c r="J23"/>
  <c r="P44" i="2"/>
  <c r="P31"/>
  <c r="H132" s="1"/>
  <c r="T14" i="46"/>
  <c r="Q131" i="53"/>
  <c r="Q187"/>
  <c r="Q197" i="48"/>
  <c r="P83" i="2"/>
  <c r="I52" i="13"/>
  <c r="J82" i="2"/>
  <c r="J81"/>
  <c r="J70"/>
  <c r="J72"/>
  <c r="J71"/>
  <c r="P18" i="55"/>
  <c r="H20" s="1"/>
  <c r="P18" i="54"/>
  <c r="H20" s="1"/>
  <c r="Q171" i="53"/>
  <c r="O170"/>
  <c r="Q55"/>
  <c r="L48"/>
  <c r="G58"/>
  <c r="Q23"/>
  <c r="Q16"/>
  <c r="O172" i="48"/>
  <c r="P89"/>
  <c r="J14" i="46"/>
  <c r="S14"/>
  <c r="J69" i="2"/>
  <c r="P37"/>
  <c r="P54"/>
  <c r="L91"/>
  <c r="I72" i="13" s="1"/>
  <c r="Q24" i="42"/>
  <c r="N23"/>
  <c r="J80" i="2"/>
  <c r="J79"/>
  <c r="J68"/>
  <c r="O60"/>
  <c r="O61"/>
  <c r="P51"/>
  <c r="P52"/>
  <c r="M52" s="1"/>
  <c r="Q18" i="51"/>
  <c r="N103" i="2"/>
  <c r="Q17" i="42"/>
  <c r="G34" s="1"/>
  <c r="Q32"/>
  <c r="Q25" i="52"/>
  <c r="U23"/>
  <c r="Q17"/>
  <c r="G27"/>
  <c r="Q25" i="51"/>
  <c r="G27"/>
  <c r="U24"/>
  <c r="I44" i="45"/>
  <c r="I39"/>
  <c r="I38" s="1"/>
  <c r="I37" s="1"/>
  <c r="K35"/>
  <c r="L35"/>
  <c r="K34"/>
  <c r="L34"/>
  <c r="K33"/>
  <c r="L33"/>
  <c r="I35"/>
  <c r="I34"/>
  <c r="I33" s="1"/>
  <c r="K27"/>
  <c r="L27"/>
  <c r="K26"/>
  <c r="K25" s="1"/>
  <c r="K24" s="1"/>
  <c r="K23" s="1"/>
  <c r="K90" s="1"/>
  <c r="L26"/>
  <c r="L25"/>
  <c r="I27"/>
  <c r="I26" s="1"/>
  <c r="I25" s="1"/>
  <c r="I24" s="1"/>
  <c r="I23" s="1"/>
  <c r="I90" s="1"/>
  <c r="K60"/>
  <c r="K59"/>
  <c r="L60"/>
  <c r="L59"/>
  <c r="I60"/>
  <c r="I59"/>
  <c r="K44"/>
  <c r="K39"/>
  <c r="K38" s="1"/>
  <c r="K37" s="1"/>
  <c r="L44"/>
  <c r="L39" s="1"/>
  <c r="L38" s="1"/>
  <c r="L37" s="1"/>
  <c r="L24" s="1"/>
  <c r="L23" s="1"/>
  <c r="L90" s="1"/>
  <c r="I71"/>
  <c r="I70" s="1"/>
  <c r="K70"/>
  <c r="I73" i="13"/>
  <c r="I27"/>
  <c r="I26" s="1"/>
  <c r="I25" s="1"/>
  <c r="I44"/>
  <c r="L74"/>
  <c r="L73"/>
  <c r="L46"/>
  <c r="L47"/>
  <c r="K74"/>
  <c r="K73"/>
  <c r="K47"/>
  <c r="K46"/>
  <c r="K43"/>
  <c r="K51"/>
  <c r="K52"/>
  <c r="K27"/>
  <c r="K26" s="1"/>
  <c r="K25" s="1"/>
  <c r="L27"/>
  <c r="L26" s="1"/>
  <c r="L25" s="1"/>
  <c r="K87"/>
  <c r="L87"/>
  <c r="K76"/>
  <c r="L76"/>
  <c r="K67"/>
  <c r="L67"/>
  <c r="L86"/>
  <c r="L84"/>
  <c r="K86"/>
  <c r="K84"/>
  <c r="L43"/>
  <c r="L52"/>
  <c r="L51"/>
  <c r="K84" i="45"/>
  <c r="L84"/>
  <c r="K76"/>
  <c r="L76"/>
  <c r="L70"/>
  <c r="Q55" i="48"/>
  <c r="L48"/>
  <c r="G58" s="1"/>
  <c r="Q23"/>
  <c r="Q16"/>
  <c r="L82" i="45"/>
  <c r="K82"/>
  <c r="L83"/>
  <c r="K83"/>
  <c r="H19" i="46"/>
  <c r="B24" i="45"/>
  <c r="B25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U30" i="42"/>
  <c r="I87" i="13"/>
  <c r="B24"/>
  <c r="B25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I76"/>
  <c r="I67"/>
  <c r="P15" i="44"/>
  <c r="I86" i="13" s="1"/>
  <c r="I84" s="1"/>
  <c r="J53" i="2"/>
  <c r="L72" i="13"/>
  <c r="L70" s="1"/>
  <c r="K72"/>
  <c r="L55"/>
  <c r="H18" i="44"/>
  <c r="K55" i="13"/>
  <c r="G25" i="53"/>
  <c r="P73" i="2"/>
  <c r="I51" i="13"/>
  <c r="I43"/>
  <c r="I51" i="56"/>
  <c r="S27" i="46"/>
  <c r="U197" i="53"/>
  <c r="P190" i="48"/>
  <c r="T200" s="1"/>
  <c r="G25"/>
  <c r="K44" i="13"/>
  <c r="K37" s="1"/>
  <c r="K83"/>
  <c r="K82"/>
  <c r="K70"/>
  <c r="Q111" i="2"/>
  <c r="Q112"/>
  <c r="Q113"/>
  <c r="Q114"/>
  <c r="V118" s="1"/>
  <c r="H18" i="58"/>
  <c r="L44" i="13"/>
  <c r="L37" s="1"/>
  <c r="L82"/>
  <c r="L83"/>
  <c r="I37"/>
  <c r="U114" i="2"/>
  <c r="U79"/>
  <c r="J165" i="50"/>
  <c r="J166" s="1"/>
  <c r="H61"/>
  <c r="H152" s="1"/>
  <c r="P83" i="53"/>
  <c r="I134" s="1"/>
  <c r="U134" s="1"/>
  <c r="H92" i="50"/>
  <c r="H89" s="1"/>
  <c r="P99" i="48"/>
  <c r="L108" i="53"/>
  <c r="L38" i="37"/>
  <c r="I49" s="1"/>
  <c r="P30"/>
  <c r="L108" i="48"/>
  <c r="P99" i="53"/>
  <c r="N165" i="50"/>
  <c r="N166" s="1"/>
  <c r="P83" i="48"/>
  <c r="U91"/>
  <c r="G37" i="60"/>
  <c r="G58" s="1"/>
  <c r="J37"/>
  <c r="H102"/>
  <c r="H97" s="1"/>
  <c r="H94" s="1"/>
  <c r="J44"/>
  <c r="J58"/>
  <c r="I202" i="48"/>
  <c r="I135" l="1"/>
  <c r="J212" s="1"/>
  <c r="K24" i="13"/>
  <c r="K23" s="1"/>
  <c r="K90" s="1"/>
  <c r="I70"/>
  <c r="I24"/>
  <c r="X218" i="48"/>
  <c r="U216"/>
  <c r="H160" i="60"/>
  <c r="I166" i="50"/>
  <c r="I83" i="13"/>
  <c r="I82"/>
  <c r="U193" i="53"/>
  <c r="U199" s="1"/>
  <c r="H200"/>
  <c r="L24" i="13"/>
  <c r="L23" s="1"/>
  <c r="L90" s="1"/>
  <c r="H93" i="60"/>
  <c r="R67" s="1"/>
  <c r="S67" s="1"/>
  <c r="N160"/>
  <c r="I23" i="13" l="1"/>
  <c r="I90" s="1"/>
</calcChain>
</file>

<file path=xl/sharedStrings.xml><?xml version="1.0" encoding="utf-8"?>
<sst xmlns="http://schemas.openxmlformats.org/spreadsheetml/2006/main" count="3191" uniqueCount="490">
  <si>
    <t>Главный распорядитель бюджетных средств:</t>
  </si>
  <si>
    <t>Наименование бюджета:</t>
  </si>
  <si>
    <t>Единица измерения: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</si>
  <si>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</si>
  <si>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</si>
  <si>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</si>
  <si>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</si>
  <si>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</si>
  <si>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</si>
  <si>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</si>
  <si>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</si>
  <si>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Распорядитель бюджетных средств</t>
  </si>
  <si>
    <t>Наименование показателя</t>
  </si>
  <si>
    <t>Код строки</t>
  </si>
  <si>
    <t>Код по бюджетной классификации</t>
  </si>
  <si>
    <t>раздела</t>
  </si>
  <si>
    <t>подраздела</t>
  </si>
  <si>
    <t>целевой статьи</t>
  </si>
  <si>
    <t>вида расходов</t>
  </si>
  <si>
    <t>КОСГУ</t>
  </si>
  <si>
    <t>код аналитического показателя</t>
  </si>
  <si>
    <t>сумма</t>
  </si>
  <si>
    <t>в рублях</t>
  </si>
  <si>
    <t>в валюте</t>
  </si>
  <si>
    <t>РАСЧЕТНЫЕ ПОКАЗАТЕЛИ</t>
  </si>
  <si>
    <t>№ п/п</t>
  </si>
  <si>
    <t>Наименование расчетного показателя</t>
  </si>
  <si>
    <t>Сумма расходов (рублей)</t>
  </si>
  <si>
    <t>код строки</t>
  </si>
  <si>
    <t>единица измерения</t>
  </si>
  <si>
    <t>Таблица 1</t>
  </si>
  <si>
    <t>07</t>
  </si>
  <si>
    <t>количество полученных коммунальных услуг в год</t>
  </si>
  <si>
    <t>тариф (руб)</t>
  </si>
  <si>
    <t>Сумма расходов (гр.5*гр.6) (рублей)</t>
  </si>
  <si>
    <t>кВт/час</t>
  </si>
  <si>
    <t>Таблица 2</t>
  </si>
  <si>
    <t>Сумма расходов (гр.5*гр.4) (рублей)</t>
  </si>
  <si>
    <t>налог на имущество</t>
  </si>
  <si>
    <t>цена (рублей)</t>
  </si>
  <si>
    <t>Оплата работ, услуг</t>
  </si>
  <si>
    <t>Услуги связи</t>
  </si>
  <si>
    <t>Коммунальные услуги</t>
  </si>
  <si>
    <t>электроэнергия</t>
  </si>
  <si>
    <t>Работы, услуги по содержанию имущества</t>
  </si>
  <si>
    <t>Прочие работы, услуги</t>
  </si>
  <si>
    <t>Поступления нефинансовых активов</t>
  </si>
  <si>
    <t>Увеличение стоимости основных средств</t>
  </si>
  <si>
    <t>Увеличение стоимости материальных запасов</t>
  </si>
  <si>
    <t>01</t>
  </si>
  <si>
    <t>002</t>
  </si>
  <si>
    <t>003</t>
  </si>
  <si>
    <t>004</t>
  </si>
  <si>
    <t>02</t>
  </si>
  <si>
    <t>количество месяцев</t>
  </si>
  <si>
    <t>выплаты в месяц</t>
  </si>
  <si>
    <t>Сумма расходов (гр.4*гр.5) (рублей)</t>
  </si>
  <si>
    <t>Итого</t>
  </si>
  <si>
    <t>Всего</t>
  </si>
  <si>
    <t>руб.</t>
  </si>
  <si>
    <t>А. А. Сердюкова</t>
  </si>
  <si>
    <t>тел. 8-84453-7-12-97</t>
  </si>
  <si>
    <t>количество человек</t>
  </si>
  <si>
    <t>колво дней</t>
  </si>
  <si>
    <t>001</t>
  </si>
  <si>
    <t>005</t>
  </si>
  <si>
    <t>"____" _________ 20____ г.</t>
  </si>
  <si>
    <t>Сумма расходов (гр,6*гр.5*гр.4) (рублей)</t>
  </si>
  <si>
    <t xml:space="preserve"> Расчет расходов по подстатье 221 "Услуги связи"</t>
  </si>
  <si>
    <t xml:space="preserve"> Расчет расходов по подстатье 223 "Коммунальные услуги"</t>
  </si>
  <si>
    <t>Расчет расходов по статье 290 "Прочие расходы"</t>
  </si>
  <si>
    <t xml:space="preserve"> Расчет расходов по подстатье 226 "Прочие услуги"</t>
  </si>
  <si>
    <t xml:space="preserve"> Расчет расходов по статье 340 "увеличение стоимости материальных запасов"</t>
  </si>
  <si>
    <t>Получатель бюджетных средств:</t>
  </si>
  <si>
    <t xml:space="preserve"> Расчет расходов по подстатье 225 "Услуги по содержанию имущества"</t>
  </si>
  <si>
    <t>240</t>
  </si>
  <si>
    <t>242</t>
  </si>
  <si>
    <t>244</t>
  </si>
  <si>
    <t>13</t>
  </si>
  <si>
    <t>газ</t>
  </si>
  <si>
    <t>отопление</t>
  </si>
  <si>
    <t>вода</t>
  </si>
  <si>
    <t>жбо</t>
  </si>
  <si>
    <t>851</t>
  </si>
  <si>
    <t>852</t>
  </si>
  <si>
    <t>21</t>
  </si>
  <si>
    <t>Администрация Руднянского муниципального района</t>
  </si>
  <si>
    <t>Арендная плата за пользование имуществом</t>
  </si>
  <si>
    <t>Предоставление доступа к сети местной телефонной связи, предоставление в пользование абонентской линии, а также предоставление местных телефонных соединений</t>
  </si>
  <si>
    <t>купля-продажа электрической энергии,передача электрической энергии через технические устройства электрических сетей</t>
  </si>
  <si>
    <t>4</t>
  </si>
  <si>
    <t>5</t>
  </si>
  <si>
    <t>услуги по проведению предрейсового медицинского осмотра</t>
  </si>
  <si>
    <t>налог на землю</t>
  </si>
  <si>
    <t>поставка горюче-смазочных масел</t>
  </si>
  <si>
    <t>Директор-главный бухгалтер МКУ МЦБ</t>
  </si>
  <si>
    <t>Исполнитель: экономист МКУ МЦБ</t>
  </si>
  <si>
    <t>м/3</t>
  </si>
  <si>
    <t>110</t>
  </si>
  <si>
    <t xml:space="preserve"> Расчет расходов по подстатье 211 "Заработная плата"</t>
  </si>
  <si>
    <t>Заработная плата</t>
  </si>
  <si>
    <t>ИТОГО</t>
  </si>
  <si>
    <t>Расчет расходов по подстатье 213 "Начисления на выплаты по оплате труда"</t>
  </si>
  <si>
    <t>Начисления на выплаты по оплате труда</t>
  </si>
  <si>
    <t>кол-во дней</t>
  </si>
  <si>
    <t>Согласовано</t>
  </si>
  <si>
    <t>"_____"_______________20_____г.</t>
  </si>
  <si>
    <t>853</t>
  </si>
  <si>
    <t>Оплата труда и начисления на выплаты по оплате труда</t>
  </si>
  <si>
    <t>111</t>
  </si>
  <si>
    <t>Уплата налога на имущество организации и земельного налога</t>
  </si>
  <si>
    <t>Уплата прочих налогов, сборов</t>
  </si>
  <si>
    <t>Уплата иных платежей</t>
  </si>
  <si>
    <t>Утверждено</t>
  </si>
  <si>
    <t>Погашение кредиторской задолженности</t>
  </si>
  <si>
    <t>850</t>
  </si>
  <si>
    <t>Поставка газа</t>
  </si>
  <si>
    <t>сумма расходов</t>
  </si>
  <si>
    <t>иные платежи</t>
  </si>
  <si>
    <t>количество гсм в год , л.</t>
  </si>
  <si>
    <t xml:space="preserve">стоимость гсм , руб </t>
  </si>
  <si>
    <t>5100200150</t>
  </si>
  <si>
    <t>5100270360</t>
  </si>
  <si>
    <t>5100270370</t>
  </si>
  <si>
    <t>5100280010</t>
  </si>
  <si>
    <t>5100280080</t>
  </si>
  <si>
    <t>5100620390</t>
  </si>
  <si>
    <t>5100670390</t>
  </si>
  <si>
    <t>Софинансирование мероприятий в рамках программы "Доступная среда"</t>
  </si>
  <si>
    <t>Начальник отдела образования, опеки и попечительства, физической культуры и спорта</t>
  </si>
  <si>
    <t>_________________И.Н.Парамошкина</t>
  </si>
  <si>
    <t>И.Ю. Герусова</t>
  </si>
  <si>
    <t>Расчет расходов по статье 310 "Увеличение стоимости основных средств"</t>
  </si>
  <si>
    <t>Глава Руднянского муниципального района</t>
  </si>
  <si>
    <t>_______________ М. Н. Битюцкий</t>
  </si>
  <si>
    <t>Образование</t>
  </si>
  <si>
    <t>Общее образование</t>
  </si>
  <si>
    <t>Муниципальная пограмма "Обеспечение пожарной безопасностти учреждений в Руднянском муниципальном районе"</t>
  </si>
  <si>
    <t>0100000000</t>
  </si>
  <si>
    <t>Обеспечение пожарной безопасности учреждений общего образования</t>
  </si>
  <si>
    <t>0100200000</t>
  </si>
  <si>
    <t>Мероприятия по обеспечению пожарной безопасности</t>
  </si>
  <si>
    <t>0100223010</t>
  </si>
  <si>
    <t>Ведомственная программа "Развитие образования в Руднянском муниципальном районе"</t>
  </si>
  <si>
    <t>5100000000</t>
  </si>
  <si>
    <t>Содействие развитию общего образования</t>
  </si>
  <si>
    <t>5100200000</t>
  </si>
  <si>
    <t>Обеспечения деятельности казенного учреждения общего образования</t>
  </si>
  <si>
    <t>Иные выплаты</t>
  </si>
  <si>
    <t>112</t>
  </si>
  <si>
    <t>Расходы областного бюджета на решение вопросов местного значения в сфере дополнительного образования (финансовая граммотность)</t>
  </si>
  <si>
    <t>5100270220</t>
  </si>
  <si>
    <t>Субвенция из областного бюдета на осуществление образовательного процесса образовательными учреждениями</t>
  </si>
  <si>
    <t>Субвенция из областного бюджета на организацию питания детей из малоимущих семей</t>
  </si>
  <si>
    <t>Уплата налогов, сборов и иных платежей</t>
  </si>
  <si>
    <t>Прочие расходы</t>
  </si>
  <si>
    <t>Молодежная политика и оздоровление детей</t>
  </si>
  <si>
    <t>Организация оздоровления летнего отдыха детей и подростков</t>
  </si>
  <si>
    <t>5100600000</t>
  </si>
  <si>
    <t>Оздоровление детей за счет средств районного бюджета</t>
  </si>
  <si>
    <t>Субсидия из областного бюджета на организацию отдыха детей в каникулярный период в лагерях дневного пребывания</t>
  </si>
  <si>
    <t xml:space="preserve">количество </t>
  </si>
  <si>
    <t>стоимость , руб</t>
  </si>
  <si>
    <t>мероприятия по организации оздоровления детей и подростков в каникулярное время за счет средств районного  бюджета</t>
  </si>
  <si>
    <t>Муниципальная программа "Формирование доступной для инвалидов и других маломобильных групп населения среды обитания</t>
  </si>
  <si>
    <t>130000000</t>
  </si>
  <si>
    <t>Обустройство мест пребывания инвалидов и других маломобильных групп населения</t>
  </si>
  <si>
    <t>130010000</t>
  </si>
  <si>
    <t>40</t>
  </si>
  <si>
    <t xml:space="preserve">Всего по смете на 2017 год </t>
  </si>
  <si>
    <t>I год планового периода</t>
  </si>
  <si>
    <t>II год планового периода</t>
  </si>
  <si>
    <t>техническое обслуживание сигнализаторов загазованности</t>
  </si>
  <si>
    <t>то объектов систем газораспределения</t>
  </si>
  <si>
    <t xml:space="preserve">заправка огнетушителей </t>
  </si>
  <si>
    <t>МКОУ Осичковская СОШ</t>
  </si>
  <si>
    <t>Директор МКОУ Осичковская СОШ</t>
  </si>
  <si>
    <t>_______________ Е.В.Кривобокова</t>
  </si>
  <si>
    <t>негорин</t>
  </si>
  <si>
    <t>абонентская плата</t>
  </si>
  <si>
    <t>минута</t>
  </si>
  <si>
    <t>бензин</t>
  </si>
  <si>
    <t>Интернет</t>
  </si>
  <si>
    <t>1</t>
  </si>
  <si>
    <t>количество</t>
  </si>
  <si>
    <t xml:space="preserve">стоимость </t>
  </si>
  <si>
    <t>10</t>
  </si>
  <si>
    <t xml:space="preserve"> Питание детей из малообеспеченных семей и детей,находящихся на учете фтизиатра</t>
  </si>
  <si>
    <t xml:space="preserve">Всего по смете на 2018 год </t>
  </si>
  <si>
    <t>Всего по смете на 2018 год</t>
  </si>
  <si>
    <t>72</t>
  </si>
  <si>
    <t>Всего по смете на 2019 год</t>
  </si>
  <si>
    <t xml:space="preserve">БЮДЖЕТНАЯ СМЕТА НА 2017 ГОД </t>
  </si>
  <si>
    <t>от  01 января 2017 года</t>
  </si>
  <si>
    <t>к бюджетной смете расходов на 2018 год</t>
  </si>
  <si>
    <t>к бюджетной смете расходов на 2018 год (субвенция)</t>
  </si>
  <si>
    <t>к бюджетной смете расходов на 2017 год</t>
  </si>
  <si>
    <t>119</t>
  </si>
  <si>
    <t>Заработная плата пед. работников</t>
  </si>
  <si>
    <t>Заработная плата прочего персонала</t>
  </si>
  <si>
    <t>Начисления на выплаты по оплате труда пед. работников</t>
  </si>
  <si>
    <t>Начисления на выплаты по оплате труда прочего персонала</t>
  </si>
  <si>
    <t>Расчет расходов по подстатье 212 "Прочие выплаты"</t>
  </si>
  <si>
    <t>суточные и командировочные</t>
  </si>
  <si>
    <t xml:space="preserve"> Расчет расходов по подстатье 213 "Начисления на выплаты по оплате труда"</t>
  </si>
  <si>
    <t>58</t>
  </si>
  <si>
    <t>пожарные извещатели</t>
  </si>
  <si>
    <t>-</t>
  </si>
  <si>
    <t>вывоз ТБО</t>
  </si>
  <si>
    <t xml:space="preserve"> Расчет расходов по статье 310 "увеличение стоимости основных средств"</t>
  </si>
  <si>
    <t>флаг</t>
  </si>
  <si>
    <t>Софинансирование затрат на приобретение оконных блоков и выполнение необходимых работ в зданиях образовательных учреждений</t>
  </si>
  <si>
    <t>пособие до 1,5 лет</t>
  </si>
  <si>
    <t>30</t>
  </si>
  <si>
    <t>34</t>
  </si>
  <si>
    <t>53</t>
  </si>
  <si>
    <t>54</t>
  </si>
  <si>
    <t>65</t>
  </si>
  <si>
    <t>стеклопакет (местный бюджет)</t>
  </si>
  <si>
    <t>стеклопакет (областной бюджет)</t>
  </si>
  <si>
    <t>мероприятия по организации оздоровления детей и подростков в каникулярное время за счет средств областного  бюджета (лето)</t>
  </si>
  <si>
    <t>мероприятия по организации оздоровления детей и подростков в каникулярное время за счет средств областного  бюджета (осень)</t>
  </si>
  <si>
    <t>15</t>
  </si>
  <si>
    <t>18</t>
  </si>
  <si>
    <t>31</t>
  </si>
  <si>
    <t>32</t>
  </si>
  <si>
    <t>37</t>
  </si>
  <si>
    <t>38</t>
  </si>
  <si>
    <t>42</t>
  </si>
  <si>
    <t>55</t>
  </si>
  <si>
    <t>56</t>
  </si>
  <si>
    <t>57</t>
  </si>
  <si>
    <t>59</t>
  </si>
  <si>
    <t>60</t>
  </si>
  <si>
    <t>68</t>
  </si>
  <si>
    <t>71</t>
  </si>
  <si>
    <t>73</t>
  </si>
  <si>
    <t>85</t>
  </si>
  <si>
    <t>88</t>
  </si>
  <si>
    <t xml:space="preserve">Первый заместитель главы Руднянского
 муниципального района - начальник отдела
 образования, опеки и попечительства,
физической культуры и спорта Администрации
Руднянского муниципального района
</t>
  </si>
  <si>
    <t>_________________Ю.В. Калинин</t>
  </si>
  <si>
    <t>и.о. директора  МКОУ Осичковская СОШ</t>
  </si>
  <si>
    <t>к проекту бюджетной сметы расходов на 2018 год</t>
  </si>
  <si>
    <t>12</t>
  </si>
  <si>
    <t>обучение ответственных за тепловое хозяйство и пожарной безопасности</t>
  </si>
  <si>
    <t xml:space="preserve"> Расчет расходов по статье 310 "увеличение стоимости материальных запасов"</t>
  </si>
  <si>
    <t>огнетушители</t>
  </si>
  <si>
    <t>мыло туалетное (1 л)</t>
  </si>
  <si>
    <t>сода кальцинированная (кг)</t>
  </si>
  <si>
    <t>моющие средства ("гигиена", "санита") (1 л)</t>
  </si>
  <si>
    <t>стиральный порошок (кг)</t>
  </si>
  <si>
    <t>мыло хозяйственное (шт)</t>
  </si>
  <si>
    <t>09</t>
  </si>
  <si>
    <t xml:space="preserve">Приобретение продуктов питания </t>
  </si>
  <si>
    <t>род. плата дети в возврасте от 0 до 3-х лет</t>
  </si>
  <si>
    <t>род. плата дети в возврасте от 0 до 3-х лет льготники 50% факт. д/д</t>
  </si>
  <si>
    <t>род. плата дети в возврасте от 3 до 7 лет факт. д/д</t>
  </si>
  <si>
    <t>род. плата дети в возврасте от 3 до 7 лет</t>
  </si>
  <si>
    <t>родительская плата учащихся в школе</t>
  </si>
  <si>
    <t>на приобретение учебной литературы (школа)</t>
  </si>
  <si>
    <t>на приобретение учебной литературы (д/гр)</t>
  </si>
  <si>
    <t>Всего по смете на 2020 год</t>
  </si>
  <si>
    <t>Муниципальная программа "Развитие образования в Руднянском муниципальном районе"</t>
  </si>
  <si>
    <t>Подпрограмма "Развитие дошкольного ,общего образования и дополнительного образования "</t>
  </si>
  <si>
    <t>0110000000</t>
  </si>
  <si>
    <t>0110200000</t>
  </si>
  <si>
    <t>0110200150</t>
  </si>
  <si>
    <t>0110270360</t>
  </si>
  <si>
    <t>01100270360</t>
  </si>
  <si>
    <t>0110270361</t>
  </si>
  <si>
    <t>0110270362</t>
  </si>
  <si>
    <t>0110270363</t>
  </si>
  <si>
    <t>0110270370</t>
  </si>
  <si>
    <t>0110280010</t>
  </si>
  <si>
    <t>03</t>
  </si>
  <si>
    <t>04</t>
  </si>
  <si>
    <t>05</t>
  </si>
  <si>
    <t>06</t>
  </si>
  <si>
    <t>08</t>
  </si>
  <si>
    <t>11</t>
  </si>
  <si>
    <t>14</t>
  </si>
  <si>
    <t>16</t>
  </si>
  <si>
    <t>Н.Ю.Аралова</t>
  </si>
  <si>
    <t xml:space="preserve"> БЮДЖЕТНАЯ  СМЕТА НА 2018 ГОД </t>
  </si>
  <si>
    <t>к  бюджетной смете расходов на 2018 год</t>
  </si>
  <si>
    <t>к  бюджетной смете расходов на 2018 год (субвенция)</t>
  </si>
  <si>
    <t>17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</si>
  <si>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</si>
  <si>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</si>
  <si>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</si>
  <si>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</si>
  <si>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</si>
  <si>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</si>
  <si>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</si>
  <si>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</si>
  <si>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</si>
  <si>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</si>
  <si>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</si>
  <si>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35</t>
  </si>
  <si>
    <t>36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</si>
  <si>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</si>
  <si>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</si>
  <si>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</si>
  <si>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</si>
  <si>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</si>
  <si>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</si>
  <si>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</si>
  <si>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</si>
  <si>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</si>
  <si>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</si>
  <si>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 xml:space="preserve"> Расчет расходов по статье 225 "Работы, услуги по содержанию имущества"</t>
  </si>
  <si>
    <t>ремонт и   замена оконных блоков</t>
  </si>
  <si>
    <t xml:space="preserve">Заработная плата </t>
  </si>
  <si>
    <t xml:space="preserve">Начисления на выплаты по оплате труда </t>
  </si>
  <si>
    <t xml:space="preserve">заправка картриджа </t>
  </si>
  <si>
    <t xml:space="preserve">дератизация </t>
  </si>
  <si>
    <t>хозяйственные товары</t>
  </si>
  <si>
    <t>61</t>
  </si>
  <si>
    <t>0110100151</t>
  </si>
  <si>
    <t>011000151</t>
  </si>
  <si>
    <t>0110171492</t>
  </si>
  <si>
    <t>Закупка товаров, работ и услуг для государственных (муниципальных) нужд</t>
  </si>
  <si>
    <t>0110570390</t>
  </si>
  <si>
    <t>Дошкольное  образование</t>
  </si>
  <si>
    <t>Муниципальная  программа "Развитие образования в Руднянском муниципальном районе"</t>
  </si>
  <si>
    <t xml:space="preserve">Подпрограмма "Развитие дошкольного ,общего и дополнительного образования </t>
  </si>
  <si>
    <t xml:space="preserve">Содействие развитию  дошкольного образования </t>
  </si>
  <si>
    <t>0110100000</t>
  </si>
  <si>
    <t>Расходы муниципального образования на  дошкольных группы</t>
  </si>
  <si>
    <t>Субвенция из областного бюджета на осуществление образовательного процесса дошкольными группами в общеобразовательных учереждениях(основному персооналу)</t>
  </si>
  <si>
    <t>0110171490</t>
  </si>
  <si>
    <t xml:space="preserve">Субвенция из областного бюджета на осуществление образовательного процесса дошкольными группами в общеобразовательных учереждениях(прочему персооналу) </t>
  </si>
  <si>
    <t xml:space="preserve">Субвенция в части  учебных и компенсационных  расходов  групп дошкольного образования </t>
  </si>
  <si>
    <t xml:space="preserve">Расходы на питание за счет средст родительской платы по учереждениям общего образования </t>
  </si>
  <si>
    <t>0110200155</t>
  </si>
  <si>
    <t>94</t>
  </si>
  <si>
    <t>0110500000</t>
  </si>
  <si>
    <t>Муниципальная программа "Развитие образования  в Руднянском  муниципальном районе "</t>
  </si>
  <si>
    <t>0110520390</t>
  </si>
  <si>
    <t>Заработная плата пед. работников (дош. гр)</t>
  </si>
  <si>
    <t>Заработная плата прочего персонала (дош. гр.)</t>
  </si>
  <si>
    <t>Начисления на выплаты по оплате труда пед. работников (дош. гр.)</t>
  </si>
  <si>
    <t>Начисления на выплаты по оплате труда прочего персонала (дош. гр.)</t>
  </si>
  <si>
    <t>Заработная плата  (дош. гр)</t>
  </si>
  <si>
    <t>Начисления на выплаты по оплате труда  (дош.гр.)</t>
  </si>
  <si>
    <t xml:space="preserve">                                                                    отопление</t>
  </si>
  <si>
    <t xml:space="preserve">                                                                                 газ</t>
  </si>
  <si>
    <t xml:space="preserve">                                                            электроэнергия</t>
  </si>
  <si>
    <t xml:space="preserve">                                                                               вода</t>
  </si>
  <si>
    <t xml:space="preserve">                                                                               жбо</t>
  </si>
  <si>
    <t xml:space="preserve">к  бюджетной смете расходов на 2018 год </t>
  </si>
  <si>
    <t>от 03 октября 2018 года</t>
  </si>
  <si>
    <t>сумма изменения на 2018г.(+,-)</t>
  </si>
  <si>
    <t xml:space="preserve">_______________ С.Г.Заколоворотная </t>
  </si>
  <si>
    <t>Заработная плата прочего персонала (мест. бюджет) дошк.гр.</t>
  </si>
  <si>
    <t>Заработная плата прочего персонала (мест. бюджет)</t>
  </si>
  <si>
    <t xml:space="preserve">Начисления на выплаты по оплате труда прочего персонала </t>
  </si>
  <si>
    <t>Начисления на выплаты по оплате труда прочего персонала (дошк.гр.)</t>
  </si>
  <si>
    <t>39</t>
  </si>
  <si>
    <t>41</t>
  </si>
  <si>
    <t>62</t>
  </si>
  <si>
    <t>63</t>
  </si>
  <si>
    <t>64</t>
  </si>
  <si>
    <t>66</t>
  </si>
  <si>
    <t>67</t>
  </si>
  <si>
    <t>69</t>
  </si>
  <si>
    <t>70</t>
  </si>
  <si>
    <t>74</t>
  </si>
  <si>
    <t>89</t>
  </si>
  <si>
    <t>90</t>
  </si>
  <si>
    <t>91</t>
  </si>
  <si>
    <t>92</t>
  </si>
  <si>
    <t>93</t>
  </si>
  <si>
    <t>95</t>
  </si>
  <si>
    <t>санитарно-гигиенические мероприятия</t>
  </si>
  <si>
    <t>услуги охраны</t>
  </si>
  <si>
    <t xml:space="preserve">учебно  компенсационные расходы  ( дошк.гр.) </t>
  </si>
  <si>
    <t>Заработная плата  проч .дошк.гр.</t>
  </si>
  <si>
    <t>Заработная плата  пед.работ. дошк.гр.</t>
  </si>
  <si>
    <t>Начисления на выплаты по оплате трудапрочего персонала дошк.гр.</t>
  </si>
  <si>
    <t>Начисления на выплаты по оплате труда пед. работников дошк.гр.</t>
  </si>
  <si>
    <t>суб</t>
  </si>
  <si>
    <t>мест</t>
  </si>
  <si>
    <t>пит мес</t>
  </si>
  <si>
    <t>пит 920</t>
  </si>
  <si>
    <t xml:space="preserve">лагерь  </t>
  </si>
  <si>
    <t>об.лаг.</t>
  </si>
  <si>
    <t>к проекту  бюджетной сметы расходов на 2019 год</t>
  </si>
  <si>
    <t>к проекту   бюджетной сметы расходов на 2019 год</t>
  </si>
  <si>
    <t>к  проекту  бюджетной сметы расходов на 2019 год (субвенция)</t>
  </si>
  <si>
    <t>к проекту  бюджетной сметы расходов на 2019год (субвенция)</t>
  </si>
  <si>
    <t>к  проекту бюджетной сметы расходов на 2019 год</t>
  </si>
  <si>
    <t>к  проекту бюджетной сметы расходов на 2019 год (субвенция)</t>
  </si>
  <si>
    <t>к  проекту бюджетной сметы  расходов на 2020 год</t>
  </si>
  <si>
    <t>к  проекту  бюджетной сметы расходов на 2020 год</t>
  </si>
  <si>
    <t>к проекту бюджетной сметы расходов на 2021 год</t>
  </si>
  <si>
    <t>к  проекту  бюджетной смете расходов на 2021 год</t>
  </si>
  <si>
    <t xml:space="preserve">Софинансирование из районного бюджета на  организацию питания   детей в начальных классах </t>
  </si>
  <si>
    <t>0110222010</t>
  </si>
  <si>
    <t>200</t>
  </si>
  <si>
    <t>погашение кредиторской задолженности</t>
  </si>
  <si>
    <t>Софинансирование питания учащихся с 1-4 класс</t>
  </si>
  <si>
    <t>Н.Ю. Аралова</t>
  </si>
  <si>
    <t xml:space="preserve"> БЮДЖЕТНАЯ  СМЕТА на  2019 ФИНАНСОВЫЙ ГОД </t>
  </si>
  <si>
    <t>( НА 2019 ФИНАНСОВЫЙ ГОД И ПЛАНОВЫЙ ПЕРИОД 2020 И 2021 ГОД)</t>
  </si>
  <si>
    <t>от 09 января  2019 года</t>
  </si>
  <si>
    <t>на 2019год (на текущий финансовый год)</t>
  </si>
  <si>
    <t>на 2020год (на первый год планового периода)</t>
  </si>
  <si>
    <t>на 2021год (на второй год планового периода)</t>
  </si>
  <si>
    <t xml:space="preserve"> Расчет расходов по подстатье 353"Увеличение стоимости неисключительных прав "</t>
  </si>
  <si>
    <t xml:space="preserve">программное обеспечение </t>
  </si>
  <si>
    <t xml:space="preserve">учебно компенсационные расходы ( дошк.гр.) </t>
  </si>
  <si>
    <t>Всего по смете на 2020год</t>
  </si>
  <si>
    <t>Всего по смете на 2021 год</t>
  </si>
  <si>
    <t xml:space="preserve">                                                                                                                сумма</t>
  </si>
  <si>
    <t>в рублях ( рублевом эквиваленте )</t>
  </si>
  <si>
    <t>Раздел 2. Лимиты бюджетных обязательств по расходам получателя бюджетных средств</t>
  </si>
  <si>
    <t>код валюты по ОКВ</t>
  </si>
  <si>
    <t xml:space="preserve">                                                                                                            Сумма </t>
  </si>
  <si>
    <t xml:space="preserve">                    Код по бюджетной классификации 
                                  Российской Федерации</t>
  </si>
  <si>
    <t xml:space="preserve">           Раздел</t>
  </si>
  <si>
    <t xml:space="preserve">подраздел </t>
  </si>
  <si>
    <t xml:space="preserve">целевая статья </t>
  </si>
  <si>
    <t>вид расхода</t>
  </si>
  <si>
    <t xml:space="preserve">Код аналитического показателя </t>
  </si>
  <si>
    <t xml:space="preserve">                 на 2019год                                    (на текущий финансовый год)</t>
  </si>
  <si>
    <t xml:space="preserve">                 на 2020год                                        (на текущий финансовый год)</t>
  </si>
  <si>
    <t xml:space="preserve">                 на 2021год                                                      (на текущий финансовый год)</t>
  </si>
  <si>
    <t>Приложение № 1</t>
  </si>
  <si>
    <t>к Порядку составления,утверждения и ведения бюджетных смет казенных учреждений,подведомственных администрации Руднянского муниципального района</t>
  </si>
  <si>
    <t>УТВЕРЖДАЮ</t>
  </si>
  <si>
    <t xml:space="preserve">Глава Руднянского муниципального района </t>
  </si>
  <si>
    <t>Раздел 1. Итоговые показатели бюджетной сметы</t>
  </si>
  <si>
    <t xml:space="preserve">                 на 2019год                                            (на текущий финансовый год)</t>
  </si>
  <si>
    <t xml:space="preserve">                 на 2020год                                                              (на текущий финансовый год)</t>
  </si>
  <si>
    <t>0110171491</t>
  </si>
  <si>
    <t>0110170493</t>
  </si>
  <si>
    <t>0110220150</t>
  </si>
  <si>
    <t>0110280080</t>
  </si>
  <si>
    <t>Итого по коду БК</t>
  </si>
  <si>
    <t xml:space="preserve">Раздел 2. Лимиты бюджетных обязательств по расходам получателя бюджетных средств </t>
  </si>
  <si>
    <t>на 2019год                                                 (на текущий финансовый год)</t>
  </si>
  <si>
    <t>на 2020год                                                                               (на первый год планового периода)</t>
  </si>
  <si>
    <t>на 2021год                                                                  (на второй год планового периода)</t>
  </si>
  <si>
    <t>Увеличение стоимости неисключительных прав на результаты интелектуальной деятельности с определенным сроком  полезного использования</t>
  </si>
  <si>
    <t>Услуги в области информационных технологий</t>
  </si>
  <si>
    <t>(наименование должности лица,утверждающего смету;)</t>
  </si>
  <si>
    <t>( наименование главного распорядителя бюджетных средств,учреждения)</t>
  </si>
  <si>
    <t>М.Н. Битюцкий</t>
  </si>
  <si>
    <t>(подпись)</t>
  </si>
  <si>
    <t>(расшифровка подписи)</t>
  </si>
  <si>
    <t>КОДЫ</t>
  </si>
  <si>
    <t xml:space="preserve">                                                                                      БЮДЖЕТНАЯ  СМЕТА на  2019 ФИНАНСОВЫЙ ГОД </t>
  </si>
  <si>
    <t xml:space="preserve">                                                                                ( НА 2019 ФИНАНСОВЫЙ ГОД И ПЛАНОВЫЙ ПЕРИОД 2020 И 2021 ГОД)</t>
  </si>
  <si>
    <t xml:space="preserve">                                           от  09 января   2019 года</t>
  </si>
  <si>
    <t xml:space="preserve">                       Администрация Руднянского муниципального района</t>
  </si>
  <si>
    <t xml:space="preserve">                       Бюджет Руднянского муниципального района</t>
  </si>
  <si>
    <t xml:space="preserve">                       руб.</t>
  </si>
  <si>
    <t>Руководитель учреждения</t>
  </si>
  <si>
    <t>(уполномоченное лицо)</t>
  </si>
  <si>
    <t>директор-главный бухгалтер МКУ МЦБ</t>
  </si>
  <si>
    <t>(должность)</t>
  </si>
  <si>
    <t>( подпись)</t>
  </si>
  <si>
    <t>(фамилия, инициалы)</t>
  </si>
  <si>
    <t>Исполнитель</t>
  </si>
  <si>
    <t>экономист МКУ МЦБ</t>
  </si>
  <si>
    <t>"     "</t>
  </si>
  <si>
    <t xml:space="preserve"> г.</t>
  </si>
  <si>
    <t xml:space="preserve">                                                  Итого по коду БК</t>
  </si>
  <si>
    <t>0</t>
  </si>
  <si>
    <t>Увеличение стоимости продуктов питания</t>
  </si>
  <si>
    <t>Увеличение стоимости прочих оборотных запасов (материальных)</t>
  </si>
  <si>
    <t>Увеличение стоимости горюче-смазочных материалов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</si>
  <si>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</si>
  <si>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</si>
  <si>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</si>
  <si>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</si>
  <si>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</si>
  <si>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</si>
  <si>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</si>
  <si>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</si>
  <si>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</si>
  <si>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</si>
  <si>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86</t>
  </si>
  <si>
    <t>87</t>
  </si>
  <si>
    <t xml:space="preserve"> Расчет расходов по статье 342 "увеличение стоимости продуктов питания"</t>
  </si>
  <si>
    <t xml:space="preserve"> Расчет расходов по статье 346 "Увеличение стоимости прочих оборотных запасов (материальных)"</t>
  </si>
  <si>
    <t xml:space="preserve"> Расчет расходов по статье 343 "Увеличение стоимости горюче -смазочных материалов"</t>
  </si>
  <si>
    <t xml:space="preserve">Питание детей за счет родительской платы </t>
  </si>
  <si>
    <t xml:space="preserve">                         МКОУ Осичковская СОШ</t>
  </si>
</sst>
</file>

<file path=xl/styles.xml><?xml version="1.0" encoding="utf-8"?>
<styleSheet xmlns="http://schemas.openxmlformats.org/spreadsheetml/2006/main">
  <numFmts count="5">
    <numFmt numFmtId="171" formatCode="_-* #,##0.00_р_._-;\-* #,##0.00_р_._-;_-* &quot;-&quot;??_р_._-;_-@_-"/>
    <numFmt numFmtId="175" formatCode="0.000"/>
    <numFmt numFmtId="186" formatCode="00"/>
    <numFmt numFmtId="194" formatCode="_-* #,##0_р_._-;\-* #,##0_р_._-;_-* &quot;-&quot;??_р_._-;_-@_-"/>
    <numFmt numFmtId="195" formatCode="0000000000"/>
  </numFmts>
  <fonts count="24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</font>
    <font>
      <sz val="7.5"/>
      <name val="Arial Cyr"/>
      <charset val="204"/>
    </font>
    <font>
      <i/>
      <sz val="10"/>
      <name val="Arial Cyr"/>
      <charset val="204"/>
    </font>
    <font>
      <b/>
      <sz val="11"/>
      <name val="Times New Roman"/>
      <family val="1"/>
      <charset val="204"/>
    </font>
    <font>
      <i/>
      <sz val="10"/>
      <color theme="1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5" fillId="0" borderId="0"/>
    <xf numFmtId="171" fontId="1" fillId="0" borderId="0" applyFont="0" applyFill="0" applyBorder="0" applyAlignment="0" applyProtection="0"/>
  </cellStyleXfs>
  <cellXfs count="744">
    <xf numFmtId="0" fontId="0" fillId="0" borderId="0" xfId="0"/>
    <xf numFmtId="0" fontId="4" fillId="0" borderId="0" xfId="0" applyFont="1"/>
    <xf numFmtId="0" fontId="0" fillId="0" borderId="0" xfId="0" applyBorder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wrapText="1"/>
    </xf>
    <xf numFmtId="0" fontId="0" fillId="0" borderId="0" xfId="0" applyFill="1"/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/>
    <xf numFmtId="0" fontId="0" fillId="2" borderId="0" xfId="0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/>
    <xf numFmtId="0" fontId="5" fillId="2" borderId="1" xfId="0" applyFont="1" applyFill="1" applyBorder="1" applyAlignment="1">
      <alignment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1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 applyBorder="1" applyAlignment="1">
      <alignment horizontal="center" wrapText="1"/>
    </xf>
    <xf numFmtId="4" fontId="6" fillId="2" borderId="0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0" fillId="2" borderId="0" xfId="0" applyFill="1" applyBorder="1" applyAlignment="1">
      <alignment horizontal="center"/>
    </xf>
    <xf numFmtId="49" fontId="0" fillId="2" borderId="0" xfId="0" applyNumberFormat="1" applyFill="1" applyBorder="1" applyAlignment="1">
      <alignment horizontal="center" wrapText="1"/>
    </xf>
    <xf numFmtId="0" fontId="4" fillId="2" borderId="0" xfId="0" applyFont="1" applyFill="1"/>
    <xf numFmtId="0" fontId="0" fillId="2" borderId="0" xfId="0" applyFill="1" applyBorder="1" applyAlignment="1">
      <alignment horizontal="left"/>
    </xf>
    <xf numFmtId="0" fontId="11" fillId="2" borderId="0" xfId="0" applyFont="1" applyFill="1"/>
    <xf numFmtId="0" fontId="12" fillId="2" borderId="0" xfId="0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49" fontId="5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49" fontId="5" fillId="2" borderId="0" xfId="0" applyNumberFormat="1" applyFont="1" applyFill="1" applyBorder="1" applyAlignment="1">
      <alignment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/>
    </xf>
    <xf numFmtId="0" fontId="8" fillId="2" borderId="0" xfId="0" applyFont="1" applyFill="1"/>
    <xf numFmtId="0" fontId="10" fillId="2" borderId="0" xfId="0" applyFont="1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6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center"/>
    </xf>
    <xf numFmtId="0" fontId="6" fillId="2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49" fontId="5" fillId="2" borderId="1" xfId="0" applyNumberFormat="1" applyFont="1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3" fontId="0" fillId="0" borderId="0" xfId="0" applyNumberFormat="1"/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3" fillId="0" borderId="4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1" fontId="6" fillId="0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/>
    </xf>
    <xf numFmtId="0" fontId="5" fillId="0" borderId="0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left" wrapText="1"/>
    </xf>
    <xf numFmtId="49" fontId="13" fillId="0" borderId="6" xfId="0" applyNumberFormat="1" applyFont="1" applyFill="1" applyBorder="1" applyAlignment="1">
      <alignment horizontal="center" wrapText="1"/>
    </xf>
    <xf numFmtId="49" fontId="6" fillId="0" borderId="6" xfId="0" applyNumberFormat="1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1" fontId="6" fillId="0" borderId="6" xfId="0" applyNumberFormat="1" applyFont="1" applyFill="1" applyBorder="1" applyAlignment="1">
      <alignment horizontal="center" wrapText="1"/>
    </xf>
    <xf numFmtId="186" fontId="13" fillId="0" borderId="6" xfId="0" applyNumberFormat="1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left" wrapText="1"/>
    </xf>
    <xf numFmtId="186" fontId="6" fillId="0" borderId="8" xfId="0" applyNumberFormat="1" applyFont="1" applyFill="1" applyBorder="1" applyAlignment="1">
      <alignment horizontal="center" wrapText="1"/>
    </xf>
    <xf numFmtId="49" fontId="6" fillId="0" borderId="8" xfId="0" applyNumberFormat="1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center"/>
    </xf>
    <xf numFmtId="0" fontId="13" fillId="0" borderId="9" xfId="0" applyFont="1" applyFill="1" applyBorder="1" applyAlignment="1">
      <alignment horizontal="left" wrapText="1"/>
    </xf>
    <xf numFmtId="186" fontId="13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left"/>
    </xf>
    <xf numFmtId="49" fontId="14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186" fontId="13" fillId="0" borderId="11" xfId="0" applyNumberFormat="1" applyFont="1" applyFill="1" applyBorder="1" applyAlignment="1">
      <alignment horizontal="center" wrapText="1"/>
    </xf>
    <xf numFmtId="49" fontId="5" fillId="0" borderId="11" xfId="0" applyNumberFormat="1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1" fontId="5" fillId="0" borderId="11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left" wrapText="1"/>
    </xf>
    <xf numFmtId="186" fontId="13" fillId="0" borderId="8" xfId="0" applyNumberFormat="1" applyFont="1" applyFill="1" applyBorder="1" applyAlignment="1">
      <alignment horizontal="center" wrapText="1"/>
    </xf>
    <xf numFmtId="49" fontId="13" fillId="0" borderId="8" xfId="0" applyNumberFormat="1" applyFont="1" applyFill="1" applyBorder="1" applyAlignment="1">
      <alignment horizontal="center" wrapText="1"/>
    </xf>
    <xf numFmtId="0" fontId="13" fillId="0" borderId="8" xfId="0" applyFont="1" applyFill="1" applyBorder="1" applyAlignment="1">
      <alignment horizontal="center"/>
    </xf>
    <xf numFmtId="1" fontId="13" fillId="0" borderId="8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" fontId="6" fillId="0" borderId="1" xfId="0" applyNumberFormat="1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center" wrapText="1"/>
    </xf>
    <xf numFmtId="1" fontId="5" fillId="0" borderId="1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" fontId="1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/>
    </xf>
    <xf numFmtId="49" fontId="5" fillId="2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wrapText="1"/>
    </xf>
    <xf numFmtId="3" fontId="6" fillId="2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3" fontId="0" fillId="0" borderId="1" xfId="1" applyNumberFormat="1" applyFont="1" applyFill="1" applyBorder="1" applyAlignment="1">
      <alignment horizontal="center" vertical="center"/>
    </xf>
    <xf numFmtId="3" fontId="0" fillId="0" borderId="12" xfId="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3" fontId="17" fillId="0" borderId="1" xfId="1" applyNumberFormat="1" applyFont="1" applyFill="1" applyBorder="1" applyAlignment="1">
      <alignment horizontal="center" vertical="center"/>
    </xf>
    <xf numFmtId="3" fontId="17" fillId="0" borderId="12" xfId="1" applyNumberFormat="1" applyFont="1" applyFill="1" applyBorder="1" applyAlignment="1">
      <alignment horizontal="center" vertical="center"/>
    </xf>
    <xf numFmtId="1" fontId="5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3" fontId="4" fillId="0" borderId="13" xfId="1" applyNumberFormat="1" applyFont="1" applyFill="1" applyBorder="1" applyAlignment="1">
      <alignment horizontal="center" vertical="center"/>
    </xf>
    <xf numFmtId="1" fontId="13" fillId="0" borderId="8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3" fontId="0" fillId="0" borderId="11" xfId="1" applyNumberFormat="1" applyFont="1" applyFill="1" applyBorder="1" applyAlignment="1">
      <alignment horizontal="center" vertical="center"/>
    </xf>
    <xf numFmtId="3" fontId="0" fillId="0" borderId="13" xfId="1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12" xfId="1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0" borderId="12" xfId="1" applyNumberFormat="1" applyFont="1" applyFill="1" applyBorder="1" applyAlignment="1">
      <alignment horizontal="center" vertical="center" wrapText="1"/>
    </xf>
    <xf numFmtId="3" fontId="0" fillId="0" borderId="1" xfId="1" applyNumberFormat="1" applyFont="1" applyFill="1" applyBorder="1" applyAlignment="1">
      <alignment horizontal="center" vertical="center" wrapText="1"/>
    </xf>
    <xf numFmtId="3" fontId="0" fillId="0" borderId="12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3" fontId="1" fillId="0" borderId="12" xfId="1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3" fontId="5" fillId="0" borderId="1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3" fontId="14" fillId="0" borderId="1" xfId="1" applyNumberFormat="1" applyFont="1" applyFill="1" applyBorder="1" applyAlignment="1">
      <alignment horizontal="center"/>
    </xf>
    <xf numFmtId="3" fontId="14" fillId="0" borderId="12" xfId="1" applyNumberFormat="1" applyFont="1" applyFill="1" applyBorder="1" applyAlignment="1">
      <alignment horizontal="center"/>
    </xf>
    <xf numFmtId="3" fontId="6" fillId="0" borderId="11" xfId="1" applyNumberFormat="1" applyFont="1" applyFill="1" applyBorder="1" applyAlignment="1">
      <alignment horizontal="center"/>
    </xf>
    <xf numFmtId="3" fontId="6" fillId="0" borderId="13" xfId="1" applyNumberFormat="1" applyFont="1" applyFill="1" applyBorder="1" applyAlignment="1">
      <alignment horizontal="center"/>
    </xf>
    <xf numFmtId="3" fontId="5" fillId="0" borderId="11" xfId="1" applyNumberFormat="1" applyFont="1" applyFill="1" applyBorder="1" applyAlignment="1">
      <alignment horizontal="center"/>
    </xf>
    <xf numFmtId="3" fontId="5" fillId="0" borderId="13" xfId="1" applyNumberFormat="1" applyFont="1" applyFill="1" applyBorder="1" applyAlignment="1">
      <alignment horizontal="center"/>
    </xf>
    <xf numFmtId="3" fontId="6" fillId="0" borderId="1" xfId="1" applyNumberFormat="1" applyFont="1" applyFill="1" applyBorder="1" applyAlignment="1">
      <alignment horizontal="center" wrapText="1"/>
    </xf>
    <xf numFmtId="3" fontId="6" fillId="0" borderId="12" xfId="1" applyNumberFormat="1" applyFont="1" applyFill="1" applyBorder="1" applyAlignment="1">
      <alignment horizontal="center" wrapText="1"/>
    </xf>
    <xf numFmtId="3" fontId="5" fillId="0" borderId="1" xfId="1" applyNumberFormat="1" applyFont="1" applyFill="1" applyBorder="1" applyAlignment="1">
      <alignment horizontal="center" wrapText="1"/>
    </xf>
    <xf numFmtId="3" fontId="5" fillId="0" borderId="12" xfId="1" applyNumberFormat="1" applyFont="1" applyFill="1" applyBorder="1" applyAlignment="1">
      <alignment horizontal="center" wrapText="1"/>
    </xf>
    <xf numFmtId="3" fontId="6" fillId="0" borderId="1" xfId="1" applyNumberFormat="1" applyFont="1" applyFill="1" applyBorder="1" applyAlignment="1">
      <alignment horizontal="center"/>
    </xf>
    <xf numFmtId="3" fontId="6" fillId="0" borderId="12" xfId="1" applyNumberFormat="1" applyFont="1" applyFill="1" applyBorder="1" applyAlignment="1">
      <alignment horizontal="center"/>
    </xf>
    <xf numFmtId="3" fontId="13" fillId="0" borderId="1" xfId="1" applyNumberFormat="1" applyFont="1" applyFill="1" applyBorder="1" applyAlignment="1">
      <alignment horizontal="center"/>
    </xf>
    <xf numFmtId="3" fontId="13" fillId="0" borderId="12" xfId="1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5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" fontId="6" fillId="0" borderId="14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/>
    </xf>
    <xf numFmtId="1" fontId="13" fillId="0" borderId="12" xfId="0" applyNumberFormat="1" applyFont="1" applyFill="1" applyBorder="1" applyAlignment="1">
      <alignment horizontal="center" vertical="center"/>
    </xf>
    <xf numFmtId="1" fontId="13" fillId="0" borderId="15" xfId="0" applyNumberFormat="1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/>
    </xf>
    <xf numFmtId="1" fontId="14" fillId="0" borderId="12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3" fontId="0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/>
    </xf>
    <xf numFmtId="194" fontId="6" fillId="0" borderId="6" xfId="3" applyNumberFormat="1" applyFont="1" applyFill="1" applyBorder="1" applyAlignment="1">
      <alignment horizontal="center" vertical="center"/>
    </xf>
    <xf numFmtId="194" fontId="6" fillId="0" borderId="14" xfId="3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wrapText="1"/>
    </xf>
    <xf numFmtId="1" fontId="6" fillId="0" borderId="15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1" fontId="13" fillId="0" borderId="15" xfId="0" applyNumberFormat="1" applyFont="1" applyFill="1" applyBorder="1" applyAlignment="1">
      <alignment horizontal="center"/>
    </xf>
    <xf numFmtId="1" fontId="6" fillId="0" borderId="12" xfId="0" applyNumberFormat="1" applyFont="1" applyFill="1" applyBorder="1" applyAlignment="1">
      <alignment horizontal="center" wrapText="1"/>
    </xf>
    <xf numFmtId="1" fontId="6" fillId="0" borderId="12" xfId="0" applyNumberFormat="1" applyFont="1" applyFill="1" applyBorder="1" applyAlignment="1">
      <alignment horizontal="center"/>
    </xf>
    <xf numFmtId="194" fontId="6" fillId="0" borderId="6" xfId="3" applyNumberFormat="1" applyFont="1" applyFill="1" applyBorder="1" applyAlignment="1">
      <alignment horizontal="center"/>
    </xf>
    <xf numFmtId="194" fontId="6" fillId="0" borderId="14" xfId="3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/>
    </xf>
    <xf numFmtId="4" fontId="6" fillId="0" borderId="16" xfId="0" applyNumberFormat="1" applyFont="1" applyFill="1" applyBorder="1" applyAlignment="1">
      <alignment horizontal="center"/>
    </xf>
    <xf numFmtId="10" fontId="2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7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/>
    <xf numFmtId="0" fontId="4" fillId="0" borderId="0" xfId="0" applyFont="1" applyFill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/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 wrapText="1"/>
    </xf>
    <xf numFmtId="0" fontId="4" fillId="0" borderId="0" xfId="0" applyFont="1" applyFill="1"/>
    <xf numFmtId="0" fontId="0" fillId="0" borderId="0" xfId="0" applyFill="1" applyBorder="1" applyAlignment="1">
      <alignment horizontal="left"/>
    </xf>
    <xf numFmtId="0" fontId="11" fillId="0" borderId="0" xfId="0" applyFont="1" applyFill="1"/>
    <xf numFmtId="0" fontId="2" fillId="0" borderId="0" xfId="0" applyFont="1" applyFill="1"/>
    <xf numFmtId="1" fontId="5" fillId="2" borderId="0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3" fontId="5" fillId="4" borderId="1" xfId="1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3" fontId="5" fillId="4" borderId="1" xfId="1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3" fontId="0" fillId="0" borderId="0" xfId="0" applyNumberFormat="1" applyFill="1"/>
    <xf numFmtId="3" fontId="0" fillId="0" borderId="0" xfId="0" applyNumberFormat="1" applyFont="1" applyFill="1" applyAlignment="1">
      <alignment horizontal="center" vertical="center"/>
    </xf>
    <xf numFmtId="4" fontId="0" fillId="0" borderId="0" xfId="0" applyNumberFormat="1" applyFill="1"/>
    <xf numFmtId="1" fontId="0" fillId="0" borderId="0" xfId="0" applyNumberFormat="1"/>
    <xf numFmtId="4" fontId="5" fillId="0" borderId="0" xfId="0" applyNumberFormat="1" applyFont="1"/>
    <xf numFmtId="0" fontId="1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3" fontId="18" fillId="2" borderId="0" xfId="0" applyNumberFormat="1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center" wrapText="1"/>
    </xf>
    <xf numFmtId="0" fontId="5" fillId="5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/>
    <xf numFmtId="3" fontId="20" fillId="4" borderId="1" xfId="0" applyNumberFormat="1" applyFont="1" applyFill="1" applyBorder="1"/>
    <xf numFmtId="0" fontId="5" fillId="4" borderId="1" xfId="1" applyFont="1" applyFill="1" applyBorder="1" applyAlignment="1">
      <alignment horizontal="center" vertical="center" wrapText="1"/>
    </xf>
    <xf numFmtId="3" fontId="21" fillId="4" borderId="1" xfId="0" applyNumberFormat="1" applyFont="1" applyFill="1" applyBorder="1"/>
    <xf numFmtId="0" fontId="6" fillId="4" borderId="1" xfId="0" applyFont="1" applyFill="1" applyBorder="1" applyAlignment="1">
      <alignment horizontal="center" vertical="center" wrapText="1"/>
    </xf>
    <xf numFmtId="195" fontId="19" fillId="0" borderId="1" xfId="0" applyNumberFormat="1" applyFont="1" applyFill="1" applyBorder="1" applyAlignment="1">
      <alignment horizontal="center" wrapText="1"/>
    </xf>
    <xf numFmtId="3" fontId="19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49" fontId="20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left" wrapText="1"/>
    </xf>
    <xf numFmtId="195" fontId="22" fillId="4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/>
    </xf>
    <xf numFmtId="1" fontId="6" fillId="4" borderId="1" xfId="0" applyNumberFormat="1" applyFont="1" applyFill="1" applyBorder="1" applyAlignment="1">
      <alignment horizontal="center" vertical="center"/>
    </xf>
    <xf numFmtId="194" fontId="6" fillId="0" borderId="1" xfId="3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4" borderId="0" xfId="0" applyFill="1"/>
    <xf numFmtId="3" fontId="0" fillId="4" borderId="0" xfId="0" applyNumberFormat="1" applyFill="1"/>
    <xf numFmtId="0" fontId="2" fillId="4" borderId="0" xfId="0" applyFont="1" applyFill="1"/>
    <xf numFmtId="2" fontId="0" fillId="4" borderId="0" xfId="0" applyNumberFormat="1" applyFill="1"/>
    <xf numFmtId="0" fontId="0" fillId="0" borderId="1" xfId="0" applyBorder="1"/>
    <xf numFmtId="4" fontId="6" fillId="0" borderId="0" xfId="0" applyNumberFormat="1" applyFont="1" applyFill="1" applyBorder="1" applyAlignment="1">
      <alignment horizontal="center" wrapText="1"/>
    </xf>
    <xf numFmtId="2" fontId="5" fillId="0" borderId="0" xfId="0" applyNumberFormat="1" applyFont="1"/>
    <xf numFmtId="0" fontId="0" fillId="0" borderId="0" xfId="0" applyFont="1" applyFill="1"/>
    <xf numFmtId="3" fontId="6" fillId="4" borderId="1" xfId="1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3" fontId="5" fillId="4" borderId="1" xfId="0" applyNumberFormat="1" applyFont="1" applyFill="1" applyBorder="1" applyAlignment="1">
      <alignment horizontal="center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" fontId="14" fillId="4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3" fontId="14" fillId="4" borderId="1" xfId="0" applyNumberFormat="1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3" fontId="0" fillId="4" borderId="1" xfId="0" applyNumberFormat="1" applyFont="1" applyFill="1" applyBorder="1" applyAlignment="1">
      <alignment horizontal="center"/>
    </xf>
    <xf numFmtId="4" fontId="0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left"/>
    </xf>
    <xf numFmtId="194" fontId="6" fillId="4" borderId="1" xfId="3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5" fillId="4" borderId="0" xfId="0" applyFont="1" applyFill="1" applyBorder="1" applyAlignment="1">
      <alignment horizontal="center" wrapText="1"/>
    </xf>
    <xf numFmtId="49" fontId="5" fillId="4" borderId="0" xfId="0" applyNumberFormat="1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5" fillId="4" borderId="0" xfId="0" applyFont="1" applyFill="1"/>
    <xf numFmtId="0" fontId="5" fillId="0" borderId="17" xfId="0" applyFont="1" applyFill="1" applyBorder="1" applyAlignment="1">
      <alignment horizontal="center" vertical="center"/>
    </xf>
    <xf numFmtId="195" fontId="20" fillId="0" borderId="1" xfId="0" applyNumberFormat="1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 wrapText="1"/>
    </xf>
    <xf numFmtId="1" fontId="6" fillId="0" borderId="18" xfId="0" applyNumberFormat="1" applyFont="1" applyFill="1" applyBorder="1" applyAlignment="1">
      <alignment horizontal="center" vertical="center" wrapText="1"/>
    </xf>
    <xf numFmtId="3" fontId="6" fillId="4" borderId="18" xfId="1" applyNumberFormat="1" applyFont="1" applyFill="1" applyBorder="1" applyAlignment="1">
      <alignment horizontal="center" vertical="center" wrapText="1"/>
    </xf>
    <xf numFmtId="1" fontId="6" fillId="4" borderId="18" xfId="0" applyNumberFormat="1" applyFont="1" applyFill="1" applyBorder="1" applyAlignment="1">
      <alignment horizontal="center" vertical="center" wrapText="1"/>
    </xf>
    <xf numFmtId="3" fontId="19" fillId="4" borderId="18" xfId="0" applyNumberFormat="1" applyFont="1" applyFill="1" applyBorder="1"/>
    <xf numFmtId="3" fontId="20" fillId="4" borderId="18" xfId="0" applyNumberFormat="1" applyFont="1" applyFill="1" applyBorder="1"/>
    <xf numFmtId="0" fontId="5" fillId="4" borderId="18" xfId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1" fontId="13" fillId="4" borderId="18" xfId="0" applyNumberFormat="1" applyFont="1" applyFill="1" applyBorder="1" applyAlignment="1">
      <alignment horizontal="center" vertical="center"/>
    </xf>
    <xf numFmtId="3" fontId="5" fillId="4" borderId="18" xfId="1" applyNumberFormat="1" applyFont="1" applyFill="1" applyBorder="1" applyAlignment="1">
      <alignment horizontal="center" vertical="center" wrapText="1"/>
    </xf>
    <xf numFmtId="3" fontId="21" fillId="4" borderId="18" xfId="0" applyNumberFormat="1" applyFont="1" applyFill="1" applyBorder="1"/>
    <xf numFmtId="1" fontId="6" fillId="4" borderId="18" xfId="0" applyNumberFormat="1" applyFont="1" applyFill="1" applyBorder="1" applyAlignment="1">
      <alignment horizontal="center" vertical="center"/>
    </xf>
    <xf numFmtId="3" fontId="5" fillId="4" borderId="18" xfId="1" applyNumberFormat="1" applyFont="1" applyFill="1" applyBorder="1" applyAlignment="1">
      <alignment horizontal="center" vertical="center"/>
    </xf>
    <xf numFmtId="3" fontId="5" fillId="4" borderId="18" xfId="0" applyNumberFormat="1" applyFont="1" applyFill="1" applyBorder="1" applyAlignment="1">
      <alignment horizontal="center"/>
    </xf>
    <xf numFmtId="4" fontId="14" fillId="4" borderId="18" xfId="0" applyNumberFormat="1" applyFont="1" applyFill="1" applyBorder="1" applyAlignment="1">
      <alignment horizontal="center"/>
    </xf>
    <xf numFmtId="4" fontId="0" fillId="4" borderId="18" xfId="0" applyNumberFormat="1" applyFont="1" applyFill="1" applyBorder="1" applyAlignment="1">
      <alignment horizontal="center"/>
    </xf>
    <xf numFmtId="1" fontId="14" fillId="4" borderId="18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/>
    </xf>
    <xf numFmtId="3" fontId="5" fillId="4" borderId="18" xfId="0" applyNumberFormat="1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194" fontId="6" fillId="4" borderId="18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4" fillId="0" borderId="1" xfId="0" applyFont="1" applyBorder="1"/>
    <xf numFmtId="3" fontId="0" fillId="0" borderId="1" xfId="0" applyNumberFormat="1" applyBorder="1"/>
    <xf numFmtId="49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center" vertical="center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left"/>
    </xf>
    <xf numFmtId="49" fontId="23" fillId="0" borderId="1" xfId="0" applyNumberFormat="1" applyFont="1" applyFill="1" applyBorder="1" applyAlignment="1">
      <alignment horizontal="left" wrapText="1"/>
    </xf>
    <xf numFmtId="1" fontId="5" fillId="4" borderId="1" xfId="0" applyNumberFormat="1" applyFont="1" applyFill="1" applyBorder="1" applyAlignment="1">
      <alignment horizontal="left"/>
    </xf>
    <xf numFmtId="1" fontId="6" fillId="4" borderId="1" xfId="0" applyNumberFormat="1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/>
    </xf>
    <xf numFmtId="49" fontId="5" fillId="0" borderId="0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1" fontId="5" fillId="0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Border="1" applyAlignment="1">
      <alignment horizontal="left" vertic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0" borderId="0" xfId="0" applyAlignment="1"/>
    <xf numFmtId="49" fontId="6" fillId="0" borderId="1" xfId="0" applyNumberFormat="1" applyFont="1" applyBorder="1" applyAlignment="1">
      <alignment horizontal="center" wrapText="1"/>
    </xf>
    <xf numFmtId="0" fontId="4" fillId="0" borderId="1" xfId="0" applyFont="1" applyFill="1" applyBorder="1"/>
    <xf numFmtId="0" fontId="9" fillId="0" borderId="0" xfId="0" applyFont="1" applyFill="1" applyAlignment="1">
      <alignment horizontal="center" vertical="center"/>
    </xf>
    <xf numFmtId="0" fontId="7" fillId="0" borderId="0" xfId="0" applyFont="1"/>
    <xf numFmtId="0" fontId="0" fillId="0" borderId="16" xfId="0" applyBorder="1" applyAlignment="1"/>
    <xf numFmtId="186" fontId="13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6" xfId="0" applyFont="1" applyFill="1" applyBorder="1"/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9" fontId="5" fillId="0" borderId="16" xfId="0" applyNumberFormat="1" applyFont="1" applyBorder="1" applyAlignment="1">
      <alignment horizontal="left"/>
    </xf>
    <xf numFmtId="1" fontId="6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left" wrapText="1"/>
    </xf>
    <xf numFmtId="0" fontId="5" fillId="0" borderId="17" xfId="0" applyFont="1" applyFill="1" applyBorder="1" applyAlignment="1">
      <alignment horizontal="left" wrapText="1"/>
    </xf>
    <xf numFmtId="0" fontId="5" fillId="0" borderId="23" xfId="0" applyFont="1" applyFill="1" applyBorder="1" applyAlignment="1">
      <alignment horizontal="left" wrapText="1"/>
    </xf>
    <xf numFmtId="0" fontId="5" fillId="0" borderId="24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left" wrapText="1"/>
    </xf>
    <xf numFmtId="0" fontId="5" fillId="0" borderId="25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21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 wrapText="1"/>
    </xf>
    <xf numFmtId="0" fontId="5" fillId="0" borderId="18" xfId="0" applyFont="1" applyFill="1" applyBorder="1" applyAlignment="1">
      <alignment horizontal="left"/>
    </xf>
    <xf numFmtId="0" fontId="0" fillId="0" borderId="20" xfId="0" applyBorder="1" applyAlignment="1"/>
    <xf numFmtId="0" fontId="0" fillId="0" borderId="2" xfId="0" applyBorder="1" applyAlignment="1"/>
    <xf numFmtId="0" fontId="5" fillId="0" borderId="18" xfId="0" applyFont="1" applyFill="1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19" xfId="0" applyBorder="1" applyAlignment="1">
      <alignment wrapText="1"/>
    </xf>
    <xf numFmtId="0" fontId="5" fillId="0" borderId="22" xfId="0" applyFont="1" applyFill="1" applyBorder="1" applyAlignment="1">
      <alignment horizont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5" fillId="0" borderId="18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3" fillId="0" borderId="0" xfId="1" applyFont="1" applyFill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5" fillId="0" borderId="16" xfId="0" applyFont="1" applyBorder="1" applyAlignment="1">
      <alignment horizontal="center"/>
    </xf>
    <xf numFmtId="0" fontId="0" fillId="0" borderId="16" xfId="0" applyBorder="1" applyAlignment="1"/>
    <xf numFmtId="0" fontId="5" fillId="0" borderId="17" xfId="0" applyFont="1" applyBorder="1" applyAlignment="1">
      <alignment horizontal="center" vertical="top"/>
    </xf>
    <xf numFmtId="0" fontId="5" fillId="0" borderId="16" xfId="0" applyFont="1" applyBorder="1" applyAlignment="1"/>
    <xf numFmtId="0" fontId="5" fillId="0" borderId="0" xfId="0" applyFont="1" applyFill="1" applyBorder="1" applyAlignment="1">
      <alignment horizontal="center"/>
    </xf>
    <xf numFmtId="0" fontId="0" fillId="0" borderId="23" xfId="0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/>
    <xf numFmtId="0" fontId="0" fillId="0" borderId="21" xfId="0" applyBorder="1" applyAlignment="1"/>
    <xf numFmtId="0" fontId="0" fillId="0" borderId="19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9" fillId="0" borderId="0" xfId="0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0" fillId="0" borderId="17" xfId="0" applyBorder="1" applyAlignment="1"/>
    <xf numFmtId="0" fontId="7" fillId="0" borderId="17" xfId="0" applyFont="1" applyBorder="1" applyAlignment="1"/>
    <xf numFmtId="0" fontId="5" fillId="0" borderId="0" xfId="0" applyFont="1" applyFill="1" applyAlignment="1">
      <alignment horizontal="left"/>
    </xf>
    <xf numFmtId="0" fontId="0" fillId="0" borderId="4" xfId="0" applyBorder="1" applyAlignment="1">
      <alignment horizontal="left" vertical="center" wrapText="1"/>
    </xf>
    <xf numFmtId="0" fontId="6" fillId="4" borderId="0" xfId="0" applyFont="1" applyFill="1" applyAlignment="1">
      <alignment horizontal="center"/>
    </xf>
    <xf numFmtId="1" fontId="5" fillId="4" borderId="18" xfId="0" applyNumberFormat="1" applyFont="1" applyFill="1" applyBorder="1" applyAlignment="1">
      <alignment horizontal="center" vertical="center" wrapText="1"/>
    </xf>
    <xf numFmtId="1" fontId="5" fillId="4" borderId="20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 wrapText="1"/>
    </xf>
    <xf numFmtId="0" fontId="5" fillId="4" borderId="20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 wrapText="1"/>
    </xf>
    <xf numFmtId="49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left" wrapText="1"/>
    </xf>
    <xf numFmtId="0" fontId="6" fillId="2" borderId="20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3" fontId="5" fillId="4" borderId="18" xfId="0" applyNumberFormat="1" applyFont="1" applyFill="1" applyBorder="1" applyAlignment="1">
      <alignment horizontal="center" vertical="center" wrapText="1"/>
    </xf>
    <xf numFmtId="3" fontId="5" fillId="4" borderId="20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2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3" fontId="6" fillId="2" borderId="18" xfId="0" applyNumberFormat="1" applyFont="1" applyFill="1" applyBorder="1" applyAlignment="1">
      <alignment horizontal="center" vertical="center" wrapText="1"/>
    </xf>
    <xf numFmtId="3" fontId="6" fillId="2" borderId="20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8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49" fontId="5" fillId="0" borderId="18" xfId="0" applyNumberFormat="1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20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2" fontId="5" fillId="0" borderId="18" xfId="0" applyNumberFormat="1" applyFont="1" applyFill="1" applyBorder="1" applyAlignment="1">
      <alignment horizontal="center" vertical="center" wrapText="1"/>
    </xf>
    <xf numFmtId="2" fontId="5" fillId="0" borderId="20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20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/>
    </xf>
    <xf numFmtId="3" fontId="6" fillId="0" borderId="20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wrapText="1"/>
    </xf>
    <xf numFmtId="1" fontId="5" fillId="0" borderId="18" xfId="0" applyNumberFormat="1" applyFont="1" applyFill="1" applyBorder="1" applyAlignment="1">
      <alignment horizontal="center" wrapText="1"/>
    </xf>
    <xf numFmtId="1" fontId="5" fillId="0" borderId="20" xfId="0" applyNumberFormat="1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6" fillId="0" borderId="20" xfId="0" applyFont="1" applyFill="1" applyBorder="1" applyAlignment="1">
      <alignment horizontal="center" wrapText="1"/>
    </xf>
    <xf numFmtId="2" fontId="6" fillId="0" borderId="20" xfId="0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175" fontId="15" fillId="0" borderId="18" xfId="2" applyNumberFormat="1" applyFont="1" applyFill="1" applyBorder="1" applyAlignment="1">
      <alignment horizontal="center" vertical="center" wrapText="1"/>
    </xf>
    <xf numFmtId="175" fontId="15" fillId="0" borderId="20" xfId="2" applyNumberFormat="1" applyFont="1" applyFill="1" applyBorder="1" applyAlignment="1">
      <alignment horizontal="center" vertical="center" wrapText="1"/>
    </xf>
    <xf numFmtId="175" fontId="15" fillId="0" borderId="2" xfId="2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" fontId="4" fillId="0" borderId="0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left"/>
    </xf>
    <xf numFmtId="0" fontId="9" fillId="2" borderId="20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49" fontId="5" fillId="2" borderId="18" xfId="0" applyNumberFormat="1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4" fontId="5" fillId="2" borderId="18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left"/>
    </xf>
    <xf numFmtId="0" fontId="6" fillId="2" borderId="2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" fontId="6" fillId="0" borderId="18" xfId="0" applyNumberFormat="1" applyFont="1" applyFill="1" applyBorder="1" applyAlignment="1">
      <alignment horizontal="center"/>
    </xf>
    <xf numFmtId="4" fontId="6" fillId="0" borderId="20" xfId="0" applyNumberFormat="1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2" xfId="0" applyBorder="1"/>
    <xf numFmtId="4" fontId="5" fillId="2" borderId="20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0" borderId="20" xfId="0" applyNumberFormat="1" applyFont="1" applyFill="1" applyBorder="1" applyAlignment="1">
      <alignment horizontal="center" wrapText="1"/>
    </xf>
    <xf numFmtId="4" fontId="6" fillId="0" borderId="2" xfId="0" applyNumberFormat="1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49" fontId="5" fillId="2" borderId="18" xfId="0" applyNumberFormat="1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wrapText="1"/>
    </xf>
    <xf numFmtId="2" fontId="5" fillId="2" borderId="18" xfId="0" applyNumberFormat="1" applyFont="1" applyFill="1" applyBorder="1" applyAlignment="1">
      <alignment horizontal="center" wrapText="1"/>
    </xf>
    <xf numFmtId="2" fontId="5" fillId="2" borderId="20" xfId="0" applyNumberFormat="1" applyFont="1" applyFill="1" applyBorder="1" applyAlignment="1">
      <alignment horizontal="center" wrapText="1"/>
    </xf>
    <xf numFmtId="2" fontId="5" fillId="2" borderId="2" xfId="0" applyNumberFormat="1" applyFont="1" applyFill="1" applyBorder="1" applyAlignment="1">
      <alignment horizontal="center" wrapText="1"/>
    </xf>
    <xf numFmtId="1" fontId="5" fillId="2" borderId="18" xfId="0" applyNumberFormat="1" applyFont="1" applyFill="1" applyBorder="1" applyAlignment="1">
      <alignment horizontal="center" wrapText="1"/>
    </xf>
    <xf numFmtId="1" fontId="5" fillId="2" borderId="2" xfId="0" applyNumberFormat="1" applyFont="1" applyFill="1" applyBorder="1" applyAlignment="1">
      <alignment horizontal="center" wrapText="1"/>
    </xf>
    <xf numFmtId="3" fontId="5" fillId="0" borderId="18" xfId="0" applyNumberFormat="1" applyFont="1" applyFill="1" applyBorder="1" applyAlignment="1">
      <alignment horizontal="center" wrapText="1"/>
    </xf>
    <xf numFmtId="3" fontId="5" fillId="0" borderId="20" xfId="0" applyNumberFormat="1" applyFont="1" applyFill="1" applyBorder="1" applyAlignment="1">
      <alignment horizontal="center" wrapText="1"/>
    </xf>
    <xf numFmtId="3" fontId="5" fillId="0" borderId="2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3" fontId="6" fillId="0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3" fontId="6" fillId="0" borderId="18" xfId="0" applyNumberFormat="1" applyFont="1" applyFill="1" applyBorder="1" applyAlignment="1">
      <alignment horizontal="center" vertical="center" wrapText="1"/>
    </xf>
    <xf numFmtId="3" fontId="6" fillId="0" borderId="20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49" fontId="5" fillId="4" borderId="1" xfId="0" applyNumberFormat="1" applyFont="1" applyFill="1" applyBorder="1" applyAlignment="1">
      <alignment horizontal="center" wrapText="1"/>
    </xf>
    <xf numFmtId="4" fontId="5" fillId="0" borderId="18" xfId="0" applyNumberFormat="1" applyFont="1" applyFill="1" applyBorder="1" applyAlignment="1">
      <alignment horizontal="center" wrapText="1"/>
    </xf>
    <xf numFmtId="4" fontId="5" fillId="0" borderId="20" xfId="0" applyNumberFormat="1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3" fontId="6" fillId="4" borderId="18" xfId="0" applyNumberFormat="1" applyFont="1" applyFill="1" applyBorder="1" applyAlignment="1">
      <alignment horizontal="center" vertic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left" wrapText="1"/>
    </xf>
    <xf numFmtId="0" fontId="6" fillId="4" borderId="20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horizontal="left" wrapText="1"/>
    </xf>
    <xf numFmtId="49" fontId="6" fillId="4" borderId="1" xfId="0" applyNumberFormat="1" applyFont="1" applyFill="1" applyBorder="1" applyAlignment="1">
      <alignment horizontal="center" vertical="center" wrapText="1"/>
    </xf>
    <xf numFmtId="1" fontId="6" fillId="4" borderId="18" xfId="0" applyNumberFormat="1" applyFont="1" applyFill="1" applyBorder="1" applyAlignment="1">
      <alignment horizontal="center" vertical="center" wrapText="1"/>
    </xf>
    <xf numFmtId="1" fontId="6" fillId="4" borderId="20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4" fontId="5" fillId="2" borderId="18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3" fontId="6" fillId="4" borderId="18" xfId="0" applyNumberFormat="1" applyFont="1" applyFill="1" applyBorder="1" applyAlignment="1">
      <alignment horizontal="center"/>
    </xf>
    <xf numFmtId="3" fontId="6" fillId="4" borderId="20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3" fontId="6" fillId="0" borderId="20" xfId="0" applyNumberFormat="1" applyFont="1" applyFill="1" applyBorder="1" applyAlignment="1">
      <alignment horizontal="center" wrapText="1"/>
    </xf>
    <xf numFmtId="3" fontId="6" fillId="0" borderId="2" xfId="0" applyNumberFormat="1" applyFont="1" applyFill="1" applyBorder="1" applyAlignment="1">
      <alignment horizontal="center" wrapText="1"/>
    </xf>
    <xf numFmtId="2" fontId="5" fillId="2" borderId="20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center" wrapText="1"/>
    </xf>
    <xf numFmtId="1" fontId="5" fillId="2" borderId="20" xfId="0" applyNumberFormat="1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right" wrapText="1"/>
    </xf>
    <xf numFmtId="0" fontId="5" fillId="2" borderId="20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1" fontId="5" fillId="4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wrapText="1"/>
    </xf>
    <xf numFmtId="49" fontId="5" fillId="2" borderId="20" xfId="0" applyNumberFormat="1" applyFont="1" applyFill="1" applyBorder="1" applyAlignment="1">
      <alignment horizontal="center" wrapText="1"/>
    </xf>
    <xf numFmtId="3" fontId="5" fillId="2" borderId="18" xfId="0" applyNumberFormat="1" applyFont="1" applyFill="1" applyBorder="1" applyAlignment="1">
      <alignment horizontal="center" wrapText="1"/>
    </xf>
    <xf numFmtId="3" fontId="5" fillId="2" borderId="20" xfId="0" applyNumberFormat="1" applyFont="1" applyFill="1" applyBorder="1" applyAlignment="1">
      <alignment horizontal="center" wrapText="1"/>
    </xf>
    <xf numFmtId="3" fontId="5" fillId="2" borderId="2" xfId="0" applyNumberFormat="1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4" borderId="20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left" wrapText="1"/>
    </xf>
    <xf numFmtId="2" fontId="5" fillId="2" borderId="18" xfId="0" applyNumberFormat="1" applyFont="1" applyFill="1" applyBorder="1" applyAlignment="1">
      <alignment horizontal="center" vertical="center" wrapText="1"/>
    </xf>
    <xf numFmtId="49" fontId="5" fillId="2" borderId="18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" xfId="0" applyBorder="1" applyAlignment="1">
      <alignment horizontal="left"/>
    </xf>
    <xf numFmtId="4" fontId="6" fillId="6" borderId="20" xfId="0" applyNumberFormat="1" applyFont="1" applyFill="1" applyBorder="1" applyAlignment="1">
      <alignment horizontal="center" wrapText="1"/>
    </xf>
    <xf numFmtId="4" fontId="6" fillId="6" borderId="2" xfId="0" applyNumberFormat="1" applyFont="1" applyFill="1" applyBorder="1" applyAlignment="1">
      <alignment horizontal="center" wrapText="1"/>
    </xf>
    <xf numFmtId="49" fontId="5" fillId="4" borderId="18" xfId="0" applyNumberFormat="1" applyFont="1" applyFill="1" applyBorder="1" applyAlignment="1">
      <alignment horizontal="center" wrapText="1"/>
    </xf>
    <xf numFmtId="49" fontId="5" fillId="4" borderId="2" xfId="0" applyNumberFormat="1" applyFont="1" applyFill="1" applyBorder="1" applyAlignment="1">
      <alignment horizontal="center" wrapText="1"/>
    </xf>
    <xf numFmtId="2" fontId="5" fillId="4" borderId="18" xfId="0" applyNumberFormat="1" applyFont="1" applyFill="1" applyBorder="1" applyAlignment="1">
      <alignment horizontal="center" wrapText="1"/>
    </xf>
    <xf numFmtId="2" fontId="5" fillId="4" borderId="20" xfId="0" applyNumberFormat="1" applyFont="1" applyFill="1" applyBorder="1" applyAlignment="1">
      <alignment horizontal="center" wrapText="1"/>
    </xf>
    <xf numFmtId="2" fontId="5" fillId="4" borderId="2" xfId="0" applyNumberFormat="1" applyFont="1" applyFill="1" applyBorder="1" applyAlignment="1">
      <alignment horizontal="center" wrapText="1"/>
    </xf>
    <xf numFmtId="4" fontId="6" fillId="4" borderId="20" xfId="0" applyNumberFormat="1" applyFont="1" applyFill="1" applyBorder="1" applyAlignment="1">
      <alignment horizontal="center" wrapText="1"/>
    </xf>
    <xf numFmtId="4" fontId="6" fillId="4" borderId="2" xfId="0" applyNumberFormat="1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/>
    </xf>
    <xf numFmtId="3" fontId="6" fillId="0" borderId="26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wrapText="1"/>
    </xf>
    <xf numFmtId="0" fontId="5" fillId="4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</cellXfs>
  <cellStyles count="4">
    <cellStyle name="Обычный" xfId="0" builtinId="0"/>
    <cellStyle name="Обычный_д.сад №12013" xfId="1"/>
    <cellStyle name="Обычный_доспупная среда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3:R166"/>
  <sheetViews>
    <sheetView zoomScaleNormal="100" workbookViewId="0">
      <selection activeCell="B14" sqref="B14:G14"/>
    </sheetView>
  </sheetViews>
  <sheetFormatPr defaultRowHeight="13.2"/>
  <cols>
    <col min="1" max="1" width="33.33203125" style="6" customWidth="1"/>
    <col min="2" max="2" width="9.44140625" style="6" customWidth="1"/>
    <col min="3" max="3" width="12.44140625" style="6" customWidth="1"/>
    <col min="4" max="4" width="9.5546875" style="6" customWidth="1"/>
    <col min="5" max="5" width="14.109375" style="6" customWidth="1"/>
    <col min="6" max="6" width="12.33203125" style="6" customWidth="1"/>
    <col min="7" max="7" width="12.88671875" style="6" customWidth="1"/>
    <col min="8" max="8" width="13.6640625" style="6" customWidth="1"/>
    <col min="9" max="9" width="11.44140625" style="189" customWidth="1"/>
    <col min="10" max="10" width="9.6640625" style="147" customWidth="1"/>
    <col min="11" max="11" width="13.109375" style="147" customWidth="1"/>
    <col min="12" max="12" width="13.44140625" style="147" customWidth="1"/>
    <col min="13" max="13" width="11" style="147" customWidth="1"/>
    <col min="14" max="14" width="12.88671875" style="147" customWidth="1"/>
    <col min="15" max="15" width="9.5546875" style="147" customWidth="1"/>
    <col min="16" max="16" width="10.5546875" bestFit="1" customWidth="1"/>
  </cols>
  <sheetData>
    <row r="3" spans="1:10">
      <c r="A3" s="56"/>
      <c r="B3" s="56"/>
      <c r="C3" s="56"/>
      <c r="D3" s="56"/>
      <c r="E3" s="56"/>
      <c r="F3" s="56" t="s">
        <v>113</v>
      </c>
      <c r="G3" s="56"/>
      <c r="H3" s="56"/>
      <c r="I3" s="145"/>
      <c r="J3" s="146"/>
    </row>
    <row r="4" spans="1:10" ht="12.75" customHeight="1">
      <c r="A4" s="492"/>
      <c r="B4" s="56"/>
      <c r="C4" s="56"/>
      <c r="D4" s="56"/>
      <c r="E4" s="56"/>
      <c r="F4" s="493" t="s">
        <v>133</v>
      </c>
      <c r="G4" s="493"/>
      <c r="H4" s="493"/>
      <c r="I4" s="493"/>
      <c r="J4" s="493"/>
    </row>
    <row r="5" spans="1:10" ht="72" customHeight="1">
      <c r="A5" s="492"/>
      <c r="B5" s="56"/>
      <c r="C5" s="56"/>
      <c r="D5" s="56"/>
      <c r="E5" s="56"/>
      <c r="F5" s="493"/>
      <c r="G5" s="493"/>
      <c r="H5" s="493"/>
      <c r="I5" s="493"/>
      <c r="J5" s="493"/>
    </row>
    <row r="6" spans="1:10" ht="20.25" customHeight="1">
      <c r="A6" s="56"/>
      <c r="B6" s="56"/>
      <c r="C6" s="56"/>
      <c r="D6" s="56"/>
      <c r="E6" s="56"/>
      <c r="F6" s="56" t="s">
        <v>134</v>
      </c>
      <c r="G6" s="56"/>
      <c r="H6" s="56"/>
      <c r="I6" s="145"/>
      <c r="J6" s="146"/>
    </row>
    <row r="7" spans="1:10">
      <c r="A7" s="56"/>
      <c r="B7" s="56"/>
      <c r="C7" s="56"/>
      <c r="D7" s="56"/>
      <c r="E7" s="56"/>
      <c r="F7" s="56" t="s">
        <v>66</v>
      </c>
      <c r="G7" s="56"/>
      <c r="H7" s="56"/>
      <c r="I7" s="145"/>
      <c r="J7" s="146"/>
    </row>
    <row r="8" spans="1:10">
      <c r="A8" s="56"/>
      <c r="B8" s="56"/>
      <c r="C8" s="56"/>
      <c r="D8" s="56"/>
      <c r="E8" s="56"/>
      <c r="F8" s="56"/>
      <c r="G8" s="56"/>
      <c r="H8" s="56"/>
      <c r="I8" s="145"/>
      <c r="J8" s="146"/>
    </row>
    <row r="9" spans="1:10">
      <c r="A9" s="56"/>
      <c r="B9" s="56"/>
      <c r="C9" s="56"/>
      <c r="D9" s="56"/>
      <c r="E9" s="56"/>
      <c r="F9" s="56"/>
      <c r="G9" s="56"/>
      <c r="H9" s="494" t="s">
        <v>3</v>
      </c>
      <c r="I9" s="495"/>
      <c r="J9" s="142">
        <v>501012</v>
      </c>
    </row>
    <row r="10" spans="1:10">
      <c r="A10" s="77"/>
      <c r="B10" s="56"/>
      <c r="C10" s="56"/>
      <c r="D10" s="56"/>
      <c r="E10" s="56"/>
      <c r="F10" s="56"/>
      <c r="G10" s="56"/>
      <c r="H10" s="494" t="s">
        <v>4</v>
      </c>
      <c r="I10" s="495"/>
      <c r="J10" s="496"/>
    </row>
    <row r="11" spans="1:10">
      <c r="A11" s="497" t="s">
        <v>403</v>
      </c>
      <c r="B11" s="497"/>
      <c r="C11" s="497"/>
      <c r="D11" s="497"/>
      <c r="E11" s="497"/>
      <c r="F11" s="497"/>
      <c r="G11" s="497"/>
      <c r="H11" s="494"/>
      <c r="I11" s="495"/>
      <c r="J11" s="496"/>
    </row>
    <row r="12" spans="1:10">
      <c r="A12" s="497" t="s">
        <v>404</v>
      </c>
      <c r="B12" s="497"/>
      <c r="C12" s="497"/>
      <c r="D12" s="497"/>
      <c r="E12" s="497"/>
      <c r="F12" s="497"/>
      <c r="G12" s="497"/>
      <c r="H12" s="346"/>
      <c r="I12" s="347"/>
      <c r="J12" s="142"/>
    </row>
    <row r="13" spans="1:10">
      <c r="A13" s="501" t="s">
        <v>405</v>
      </c>
      <c r="B13" s="501"/>
      <c r="C13" s="501"/>
      <c r="D13" s="501"/>
      <c r="E13" s="501"/>
      <c r="F13" s="501"/>
      <c r="G13" s="501"/>
      <c r="H13" s="494" t="s">
        <v>5</v>
      </c>
      <c r="I13" s="495"/>
      <c r="J13" s="142"/>
    </row>
    <row r="14" spans="1:10" ht="12.75" customHeight="1">
      <c r="A14" s="56" t="s">
        <v>73</v>
      </c>
      <c r="B14" s="493" t="s">
        <v>175</v>
      </c>
      <c r="C14" s="493"/>
      <c r="D14" s="493"/>
      <c r="E14" s="493"/>
      <c r="F14" s="493"/>
      <c r="G14" s="493"/>
      <c r="H14" s="499" t="s">
        <v>6</v>
      </c>
      <c r="I14" s="500"/>
      <c r="J14" s="496"/>
    </row>
    <row r="15" spans="1:10">
      <c r="A15" s="56"/>
      <c r="B15" s="56"/>
      <c r="C15" s="56"/>
      <c r="D15" s="56"/>
      <c r="E15" s="56"/>
      <c r="F15" s="56"/>
      <c r="G15" s="56"/>
      <c r="H15" s="78"/>
      <c r="I15" s="143"/>
      <c r="J15" s="496"/>
    </row>
    <row r="16" spans="1:10" ht="12.75" customHeight="1">
      <c r="A16" s="79" t="s">
        <v>11</v>
      </c>
      <c r="B16" s="498" t="s">
        <v>86</v>
      </c>
      <c r="C16" s="498"/>
      <c r="D16" s="498"/>
      <c r="E16" s="498"/>
      <c r="F16" s="498"/>
      <c r="G16" s="498"/>
      <c r="H16" s="499" t="s">
        <v>6</v>
      </c>
      <c r="I16" s="500"/>
      <c r="J16" s="496"/>
    </row>
    <row r="17" spans="1:15">
      <c r="A17" s="56"/>
      <c r="B17" s="56"/>
      <c r="C17" s="56"/>
      <c r="D17" s="56"/>
      <c r="E17" s="56"/>
      <c r="F17" s="56"/>
      <c r="G17" s="56"/>
      <c r="H17" s="80"/>
      <c r="I17" s="66"/>
      <c r="J17" s="496"/>
    </row>
    <row r="18" spans="1:15" ht="12.75" customHeight="1">
      <c r="A18" s="79" t="s">
        <v>0</v>
      </c>
      <c r="B18" s="498" t="s">
        <v>86</v>
      </c>
      <c r="C18" s="498"/>
      <c r="D18" s="498"/>
      <c r="E18" s="498"/>
      <c r="F18" s="498"/>
      <c r="G18" s="498"/>
      <c r="H18" s="494" t="s">
        <v>7</v>
      </c>
      <c r="I18" s="495"/>
      <c r="J18" s="142"/>
    </row>
    <row r="19" spans="1:15">
      <c r="A19" s="56" t="s">
        <v>1</v>
      </c>
      <c r="B19" s="56"/>
      <c r="C19" s="56"/>
      <c r="D19" s="56"/>
      <c r="E19" s="56"/>
      <c r="F19" s="56"/>
      <c r="G19" s="56"/>
      <c r="H19" s="494" t="s">
        <v>8</v>
      </c>
      <c r="I19" s="495"/>
      <c r="J19" s="142"/>
    </row>
    <row r="20" spans="1:15">
      <c r="A20" s="56" t="s">
        <v>2</v>
      </c>
      <c r="B20" s="503" t="s">
        <v>59</v>
      </c>
      <c r="C20" s="503"/>
      <c r="D20" s="503"/>
      <c r="E20" s="503"/>
      <c r="F20" s="503"/>
      <c r="G20" s="503"/>
      <c r="H20" s="494" t="s">
        <v>9</v>
      </c>
      <c r="I20" s="495"/>
      <c r="J20" s="496">
        <v>383</v>
      </c>
    </row>
    <row r="21" spans="1:15">
      <c r="A21" s="56"/>
      <c r="B21" s="56"/>
      <c r="C21" s="56"/>
      <c r="D21" s="56"/>
      <c r="E21" s="56"/>
      <c r="F21" s="56"/>
      <c r="G21" s="56"/>
      <c r="H21" s="494"/>
      <c r="I21" s="495"/>
      <c r="J21" s="496"/>
    </row>
    <row r="22" spans="1:15">
      <c r="A22" s="56"/>
      <c r="B22" s="56"/>
      <c r="C22" s="56"/>
      <c r="D22" s="56"/>
      <c r="E22" s="56"/>
      <c r="F22" s="56"/>
      <c r="G22" s="56"/>
      <c r="H22" s="494" t="s">
        <v>10</v>
      </c>
      <c r="I22" s="495"/>
      <c r="J22" s="144"/>
    </row>
    <row r="23" spans="1:15">
      <c r="A23" s="56"/>
      <c r="B23" s="56"/>
      <c r="C23" s="56"/>
      <c r="D23" s="56"/>
      <c r="E23" s="56"/>
      <c r="F23" s="56"/>
      <c r="G23" s="56"/>
      <c r="H23" s="346"/>
      <c r="I23" s="346"/>
      <c r="J23" s="371"/>
    </row>
    <row r="24" spans="1:15">
      <c r="A24" s="56"/>
      <c r="B24" s="56"/>
      <c r="C24" s="56"/>
      <c r="D24" s="56"/>
      <c r="E24" s="56"/>
      <c r="F24" s="56"/>
      <c r="G24" s="56"/>
      <c r="H24" s="346"/>
      <c r="I24" s="346"/>
      <c r="J24" s="371"/>
    </row>
    <row r="25" spans="1:15">
      <c r="A25" s="56"/>
      <c r="B25" s="56"/>
      <c r="C25" s="56"/>
      <c r="D25" s="56"/>
      <c r="E25" s="56"/>
      <c r="F25" s="56"/>
      <c r="G25" s="56"/>
      <c r="H25" s="346"/>
      <c r="I25" s="346"/>
      <c r="J25" s="371"/>
    </row>
    <row r="26" spans="1:15">
      <c r="A26" s="461" t="s">
        <v>419</v>
      </c>
      <c r="B26" s="462"/>
      <c r="C26" s="462"/>
      <c r="D26" s="463"/>
      <c r="E26" s="467" t="s">
        <v>424</v>
      </c>
      <c r="F26" s="470" t="s">
        <v>418</v>
      </c>
      <c r="G26" s="471"/>
      <c r="H26" s="471"/>
      <c r="I26" s="471"/>
      <c r="J26" s="471"/>
      <c r="K26" s="471"/>
      <c r="L26" s="471"/>
      <c r="M26" s="471"/>
      <c r="N26" s="472"/>
      <c r="O26" s="384"/>
    </row>
    <row r="27" spans="1:15" ht="33.75" customHeight="1">
      <c r="A27" s="464"/>
      <c r="B27" s="465"/>
      <c r="C27" s="465"/>
      <c r="D27" s="466"/>
      <c r="E27" s="468"/>
      <c r="F27" s="473" t="s">
        <v>425</v>
      </c>
      <c r="G27" s="474"/>
      <c r="H27" s="475"/>
      <c r="I27" s="473" t="s">
        <v>426</v>
      </c>
      <c r="J27" s="474"/>
      <c r="K27" s="475"/>
      <c r="L27" s="473" t="s">
        <v>427</v>
      </c>
      <c r="M27" s="474"/>
      <c r="N27" s="475"/>
      <c r="O27" s="385"/>
    </row>
    <row r="28" spans="1:15" ht="41.25" customHeight="1">
      <c r="A28" s="285" t="s">
        <v>420</v>
      </c>
      <c r="B28" s="285" t="s">
        <v>421</v>
      </c>
      <c r="C28" s="285" t="s">
        <v>422</v>
      </c>
      <c r="D28" s="82" t="s">
        <v>423</v>
      </c>
      <c r="E28" s="469"/>
      <c r="F28" s="148" t="s">
        <v>415</v>
      </c>
      <c r="G28" s="141" t="s">
        <v>23</v>
      </c>
      <c r="H28" s="383" t="s">
        <v>417</v>
      </c>
      <c r="I28" s="148" t="s">
        <v>415</v>
      </c>
      <c r="J28" s="141" t="s">
        <v>23</v>
      </c>
      <c r="K28" s="383" t="s">
        <v>417</v>
      </c>
      <c r="L28" s="148" t="s">
        <v>415</v>
      </c>
      <c r="M28" s="141" t="s">
        <v>23</v>
      </c>
      <c r="N28" s="383" t="s">
        <v>417</v>
      </c>
      <c r="O28" s="376"/>
    </row>
    <row r="29" spans="1:15" ht="15" customHeight="1">
      <c r="A29" s="285"/>
      <c r="B29" s="285"/>
      <c r="C29" s="285"/>
      <c r="D29" s="82">
        <v>100</v>
      </c>
      <c r="E29" s="382"/>
      <c r="F29" s="148"/>
      <c r="G29" s="141"/>
      <c r="H29" s="383"/>
      <c r="I29" s="148"/>
      <c r="J29" s="141"/>
      <c r="K29" s="383"/>
      <c r="L29" s="148"/>
      <c r="M29" s="141"/>
      <c r="N29" s="383"/>
      <c r="O29" s="376"/>
    </row>
    <row r="30" spans="1:15">
      <c r="A30" s="411" t="s">
        <v>31</v>
      </c>
      <c r="B30" s="412" t="s">
        <v>49</v>
      </c>
      <c r="C30" s="285">
        <v>110100151</v>
      </c>
      <c r="D30" s="285">
        <v>100</v>
      </c>
      <c r="E30" s="285"/>
      <c r="F30" s="285">
        <v>93000</v>
      </c>
      <c r="G30" s="285"/>
      <c r="H30" s="76"/>
      <c r="I30" s="76"/>
      <c r="J30" s="142"/>
      <c r="K30" s="181"/>
      <c r="L30" s="181"/>
      <c r="M30" s="181"/>
      <c r="N30" s="181"/>
      <c r="O30" s="386"/>
    </row>
    <row r="31" spans="1:15" ht="12.75" customHeight="1">
      <c r="A31" s="411" t="s">
        <v>31</v>
      </c>
      <c r="B31" s="412" t="s">
        <v>49</v>
      </c>
      <c r="C31" s="285">
        <v>110171491</v>
      </c>
      <c r="D31" s="285">
        <v>100</v>
      </c>
      <c r="E31" s="285"/>
      <c r="F31" s="285">
        <v>618530</v>
      </c>
      <c r="G31" s="285"/>
      <c r="H31" s="76"/>
      <c r="I31" s="76"/>
      <c r="J31" s="142"/>
      <c r="K31" s="181"/>
      <c r="L31" s="181"/>
      <c r="M31" s="181"/>
      <c r="N31" s="181"/>
      <c r="O31" s="386"/>
    </row>
    <row r="32" spans="1:15">
      <c r="A32" s="411" t="s">
        <v>31</v>
      </c>
      <c r="B32" s="412" t="s">
        <v>49</v>
      </c>
      <c r="C32" s="285">
        <v>110171492</v>
      </c>
      <c r="D32" s="285">
        <v>100</v>
      </c>
      <c r="E32" s="285"/>
      <c r="F32" s="285">
        <v>207880</v>
      </c>
      <c r="G32" s="285"/>
      <c r="H32" s="76"/>
      <c r="I32" s="76"/>
      <c r="J32" s="142"/>
      <c r="K32" s="181"/>
      <c r="L32" s="181"/>
      <c r="M32" s="181"/>
      <c r="N32" s="181"/>
      <c r="O32" s="386"/>
    </row>
    <row r="33" spans="1:15">
      <c r="A33" s="411" t="s">
        <v>31</v>
      </c>
      <c r="B33" s="412" t="s">
        <v>53</v>
      </c>
      <c r="C33" s="285">
        <v>110200150</v>
      </c>
      <c r="D33" s="285">
        <v>100</v>
      </c>
      <c r="E33" s="285"/>
      <c r="F33" s="285">
        <v>29800</v>
      </c>
      <c r="G33" s="285"/>
      <c r="H33" s="76"/>
      <c r="I33" s="76"/>
      <c r="J33" s="142"/>
      <c r="K33" s="181"/>
      <c r="L33" s="181"/>
      <c r="M33" s="181"/>
      <c r="N33" s="181"/>
      <c r="O33" s="386"/>
    </row>
    <row r="34" spans="1:15">
      <c r="A34" s="411"/>
      <c r="B34" s="412"/>
      <c r="C34" s="285"/>
      <c r="D34" s="285"/>
      <c r="E34" s="285"/>
      <c r="F34" s="285"/>
      <c r="G34" s="285"/>
      <c r="H34" s="76"/>
      <c r="I34" s="76"/>
      <c r="J34" s="142"/>
      <c r="K34" s="181"/>
      <c r="L34" s="181"/>
      <c r="M34" s="181"/>
      <c r="N34" s="181"/>
      <c r="O34" s="386"/>
    </row>
    <row r="35" spans="1:15">
      <c r="A35" s="411"/>
      <c r="B35" s="412"/>
      <c r="C35" s="285"/>
      <c r="D35" s="285"/>
      <c r="E35" s="285"/>
      <c r="F35" s="285"/>
      <c r="G35" s="285"/>
      <c r="H35" s="76"/>
      <c r="I35" s="76"/>
      <c r="J35" s="142"/>
      <c r="K35" s="181"/>
      <c r="L35" s="181"/>
      <c r="M35" s="181"/>
      <c r="N35" s="181"/>
      <c r="O35" s="386"/>
    </row>
    <row r="36" spans="1:15">
      <c r="A36" s="411"/>
      <c r="B36" s="412"/>
      <c r="C36" s="285"/>
      <c r="D36" s="285"/>
      <c r="E36" s="285"/>
      <c r="F36" s="285"/>
      <c r="G36" s="285"/>
      <c r="H36" s="76"/>
      <c r="I36" s="76"/>
      <c r="J36" s="142"/>
      <c r="K36" s="181"/>
      <c r="L36" s="181"/>
      <c r="M36" s="181"/>
      <c r="N36" s="181"/>
      <c r="O36" s="386"/>
    </row>
    <row r="37" spans="1:15">
      <c r="A37" s="411"/>
      <c r="B37" s="412"/>
      <c r="C37" s="285"/>
      <c r="D37" s="285"/>
      <c r="E37" s="285"/>
      <c r="F37" s="285"/>
      <c r="G37" s="285"/>
      <c r="H37" s="76"/>
      <c r="I37" s="76"/>
      <c r="J37" s="142"/>
      <c r="K37" s="181"/>
      <c r="L37" s="181"/>
      <c r="M37" s="181"/>
      <c r="N37" s="181"/>
      <c r="O37" s="386"/>
    </row>
    <row r="38" spans="1:15">
      <c r="A38" s="411"/>
      <c r="B38" s="412"/>
      <c r="C38" s="285"/>
      <c r="D38" s="285"/>
      <c r="E38" s="285"/>
      <c r="F38" s="285"/>
      <c r="G38" s="285"/>
      <c r="H38" s="76"/>
      <c r="I38" s="76"/>
      <c r="J38" s="142"/>
      <c r="K38" s="181"/>
      <c r="L38" s="181"/>
      <c r="M38" s="181"/>
      <c r="N38" s="181"/>
      <c r="O38" s="386"/>
    </row>
    <row r="39" spans="1:15">
      <c r="A39" s="411"/>
      <c r="B39" s="412"/>
      <c r="C39" s="285"/>
      <c r="D39" s="285"/>
      <c r="E39" s="285"/>
      <c r="F39" s="285"/>
      <c r="G39" s="285"/>
      <c r="H39" s="76"/>
      <c r="I39" s="76"/>
      <c r="J39" s="142"/>
      <c r="K39" s="181"/>
      <c r="L39" s="181"/>
      <c r="M39" s="181"/>
      <c r="N39" s="181"/>
      <c r="O39" s="386"/>
    </row>
    <row r="40" spans="1:15">
      <c r="A40" s="411"/>
      <c r="B40" s="412"/>
      <c r="C40" s="285"/>
      <c r="D40" s="285"/>
      <c r="E40" s="285"/>
      <c r="F40" s="285"/>
      <c r="G40" s="285"/>
      <c r="H40" s="76"/>
      <c r="I40" s="76"/>
      <c r="J40" s="142"/>
      <c r="K40" s="181"/>
      <c r="L40" s="181"/>
      <c r="M40" s="181"/>
      <c r="N40" s="181"/>
      <c r="O40" s="386"/>
    </row>
    <row r="41" spans="1:15">
      <c r="A41" s="411"/>
      <c r="B41" s="412"/>
      <c r="C41" s="285"/>
      <c r="D41" s="285"/>
      <c r="E41" s="285"/>
      <c r="F41" s="285"/>
      <c r="G41" s="285"/>
      <c r="H41" s="76"/>
      <c r="I41" s="76"/>
      <c r="J41" s="142"/>
      <c r="K41" s="181"/>
      <c r="L41" s="181"/>
      <c r="M41" s="181"/>
      <c r="N41" s="181"/>
      <c r="O41" s="386"/>
    </row>
    <row r="42" spans="1:15">
      <c r="A42" s="411"/>
      <c r="B42" s="412"/>
      <c r="C42" s="285"/>
      <c r="D42" s="285"/>
      <c r="E42" s="285"/>
      <c r="F42" s="285"/>
      <c r="G42" s="285"/>
      <c r="H42" s="76"/>
      <c r="I42" s="76"/>
      <c r="J42" s="142"/>
      <c r="K42" s="181"/>
      <c r="L42" s="181"/>
      <c r="M42" s="181"/>
      <c r="N42" s="181"/>
      <c r="O42" s="386"/>
    </row>
    <row r="43" spans="1:15">
      <c r="A43" s="411"/>
      <c r="B43" s="412"/>
      <c r="C43" s="285"/>
      <c r="D43" s="285"/>
      <c r="E43" s="285"/>
      <c r="F43" s="285"/>
      <c r="G43" s="285"/>
      <c r="H43" s="76"/>
      <c r="I43" s="76"/>
      <c r="J43" s="142"/>
      <c r="K43" s="181"/>
      <c r="L43" s="181"/>
      <c r="M43" s="181"/>
      <c r="N43" s="181"/>
      <c r="O43" s="386"/>
    </row>
    <row r="44" spans="1:15">
      <c r="A44" s="411"/>
      <c r="B44" s="412"/>
      <c r="C44" s="285"/>
      <c r="D44" s="285"/>
      <c r="E44" s="285"/>
      <c r="F44" s="285"/>
      <c r="G44" s="285"/>
      <c r="H44" s="76"/>
      <c r="I44" s="76"/>
      <c r="J44" s="142"/>
      <c r="K44" s="181"/>
      <c r="L44" s="181"/>
      <c r="M44" s="181"/>
      <c r="N44" s="181"/>
      <c r="O44" s="386"/>
    </row>
    <row r="45" spans="1:15">
      <c r="A45" s="411"/>
      <c r="B45" s="412"/>
      <c r="C45" s="285"/>
      <c r="D45" s="285"/>
      <c r="E45" s="285"/>
      <c r="F45" s="285"/>
      <c r="G45" s="285"/>
      <c r="H45" s="76"/>
      <c r="I45" s="76"/>
      <c r="J45" s="142"/>
      <c r="K45" s="181"/>
      <c r="L45" s="181"/>
      <c r="M45" s="181"/>
      <c r="N45" s="181"/>
      <c r="O45" s="386"/>
    </row>
    <row r="46" spans="1:15">
      <c r="A46" s="411"/>
      <c r="B46" s="412"/>
      <c r="C46" s="285"/>
      <c r="D46" s="285"/>
      <c r="E46" s="285"/>
      <c r="F46" s="285"/>
      <c r="G46" s="285"/>
      <c r="H46" s="76"/>
      <c r="I46" s="76"/>
      <c r="J46" s="142"/>
      <c r="K46" s="181"/>
      <c r="L46" s="181"/>
      <c r="M46" s="181"/>
      <c r="N46" s="181"/>
      <c r="O46" s="386"/>
    </row>
    <row r="47" spans="1:15">
      <c r="A47" s="411"/>
      <c r="B47" s="412"/>
      <c r="C47" s="285"/>
      <c r="D47" s="285"/>
      <c r="E47" s="285"/>
      <c r="F47" s="285"/>
      <c r="G47" s="285"/>
      <c r="H47" s="76"/>
      <c r="I47" s="76"/>
      <c r="J47" s="142"/>
      <c r="K47" s="181"/>
      <c r="L47" s="181"/>
      <c r="M47" s="181"/>
      <c r="N47" s="181"/>
      <c r="O47" s="386"/>
    </row>
    <row r="48" spans="1:15">
      <c r="A48" s="56"/>
      <c r="B48" s="56"/>
      <c r="C48" s="56"/>
      <c r="D48" s="56"/>
      <c r="E48" s="56"/>
      <c r="F48" s="56"/>
      <c r="G48" s="56"/>
      <c r="H48" s="346"/>
      <c r="I48" s="346"/>
      <c r="J48" s="188"/>
    </row>
    <row r="49" spans="1:16">
      <c r="A49" s="56"/>
      <c r="B49" s="56"/>
      <c r="C49" s="56"/>
      <c r="D49" s="56"/>
      <c r="E49" s="56"/>
      <c r="F49" s="56"/>
      <c r="G49" s="56"/>
      <c r="H49" s="346"/>
      <c r="I49" s="346"/>
      <c r="J49" s="188"/>
    </row>
    <row r="50" spans="1:16">
      <c r="A50" s="56"/>
      <c r="B50" s="56"/>
      <c r="C50" s="56"/>
      <c r="D50" s="56"/>
      <c r="E50" s="56"/>
      <c r="F50" s="56"/>
      <c r="G50" s="56"/>
      <c r="H50" s="346"/>
      <c r="I50" s="346"/>
      <c r="J50" s="188"/>
    </row>
    <row r="51" spans="1:16">
      <c r="A51" s="56"/>
      <c r="B51" s="56"/>
      <c r="C51" s="56"/>
      <c r="D51" s="56"/>
      <c r="E51" s="56"/>
      <c r="F51" s="56"/>
      <c r="G51" s="56"/>
      <c r="H51" s="346"/>
      <c r="I51" s="346"/>
      <c r="J51" s="188"/>
    </row>
    <row r="52" spans="1:16">
      <c r="A52" s="56"/>
      <c r="B52" s="56"/>
      <c r="C52" s="56"/>
      <c r="D52" s="56"/>
      <c r="E52" s="56"/>
      <c r="F52" s="56"/>
      <c r="G52" s="56"/>
      <c r="H52" s="346"/>
      <c r="I52" s="346"/>
      <c r="J52" s="188"/>
    </row>
    <row r="53" spans="1:16">
      <c r="A53" s="56"/>
      <c r="B53" s="56"/>
      <c r="C53" s="56"/>
      <c r="D53" s="56"/>
      <c r="E53" s="56"/>
      <c r="F53" s="56"/>
      <c r="G53" s="56"/>
      <c r="H53" s="346"/>
      <c r="I53" s="346"/>
      <c r="J53" s="188"/>
    </row>
    <row r="54" spans="1:16">
      <c r="A54" s="56"/>
      <c r="B54" s="56"/>
      <c r="C54" s="56"/>
      <c r="D54" s="56"/>
      <c r="E54" s="56"/>
      <c r="F54" s="56"/>
      <c r="G54" s="56"/>
      <c r="H54" s="373"/>
      <c r="I54" s="373"/>
      <c r="J54" s="374"/>
      <c r="K54" s="375"/>
      <c r="L54" s="375"/>
      <c r="M54" s="375"/>
      <c r="N54" s="375"/>
      <c r="O54" s="375"/>
    </row>
    <row r="55" spans="1:16">
      <c r="A55" s="56"/>
      <c r="B55" s="56"/>
      <c r="C55" s="56" t="s">
        <v>416</v>
      </c>
      <c r="D55" s="56"/>
      <c r="E55" s="56"/>
      <c r="F55" s="56"/>
      <c r="G55" s="56"/>
      <c r="H55" s="346"/>
      <c r="I55" s="346"/>
      <c r="J55" s="188"/>
    </row>
    <row r="56" spans="1:16">
      <c r="A56" s="56"/>
      <c r="B56" s="56"/>
      <c r="C56" s="56"/>
      <c r="D56" s="56"/>
      <c r="E56" s="56"/>
      <c r="F56" s="56"/>
      <c r="G56" s="56"/>
      <c r="H56" s="346"/>
      <c r="I56" s="346"/>
      <c r="J56" s="188"/>
    </row>
    <row r="57" spans="1:16" ht="14.25" customHeight="1">
      <c r="A57" s="502" t="s">
        <v>12</v>
      </c>
      <c r="B57" s="502" t="s">
        <v>13</v>
      </c>
      <c r="C57" s="478" t="s">
        <v>14</v>
      </c>
      <c r="D57" s="479"/>
      <c r="E57" s="479"/>
      <c r="F57" s="480"/>
      <c r="G57" s="467" t="s">
        <v>20</v>
      </c>
      <c r="H57" s="5"/>
      <c r="I57" s="473" t="s">
        <v>414</v>
      </c>
      <c r="J57" s="491"/>
      <c r="K57" s="489"/>
      <c r="L57" s="489"/>
      <c r="M57" s="489"/>
      <c r="N57" s="489"/>
      <c r="O57" s="408"/>
      <c r="P57" s="321"/>
    </row>
    <row r="58" spans="1:16" ht="67.5" customHeight="1">
      <c r="A58" s="502"/>
      <c r="B58" s="502"/>
      <c r="C58" s="481"/>
      <c r="D58" s="482"/>
      <c r="E58" s="482"/>
      <c r="F58" s="483"/>
      <c r="G58" s="476"/>
      <c r="H58" s="484" t="s">
        <v>406</v>
      </c>
      <c r="I58" s="485"/>
      <c r="J58" s="486"/>
      <c r="K58" s="484" t="s">
        <v>407</v>
      </c>
      <c r="L58" s="487"/>
      <c r="M58" s="488"/>
      <c r="N58" s="484" t="s">
        <v>408</v>
      </c>
      <c r="O58" s="489"/>
      <c r="P58" s="490"/>
    </row>
    <row r="59" spans="1:16" ht="39.6">
      <c r="A59" s="502"/>
      <c r="B59" s="502"/>
      <c r="C59" s="82" t="s">
        <v>15</v>
      </c>
      <c r="D59" s="82" t="s">
        <v>16</v>
      </c>
      <c r="E59" s="82" t="s">
        <v>17</v>
      </c>
      <c r="F59" s="82" t="s">
        <v>18</v>
      </c>
      <c r="G59" s="477"/>
      <c r="H59" s="148" t="s">
        <v>415</v>
      </c>
      <c r="I59" s="141" t="s">
        <v>23</v>
      </c>
      <c r="J59" s="141" t="s">
        <v>417</v>
      </c>
      <c r="K59" s="148" t="s">
        <v>415</v>
      </c>
      <c r="L59" s="141" t="s">
        <v>23</v>
      </c>
      <c r="M59" s="141" t="s">
        <v>417</v>
      </c>
      <c r="N59" s="148" t="s">
        <v>415</v>
      </c>
      <c r="O59" s="141" t="s">
        <v>23</v>
      </c>
      <c r="P59" s="141" t="s">
        <v>417</v>
      </c>
    </row>
    <row r="60" spans="1:16">
      <c r="A60" s="5">
        <v>1</v>
      </c>
      <c r="B60" s="5">
        <v>2</v>
      </c>
      <c r="C60" s="5">
        <v>3</v>
      </c>
      <c r="D60" s="5">
        <v>4</v>
      </c>
      <c r="E60" s="5">
        <v>5</v>
      </c>
      <c r="F60" s="5">
        <v>6</v>
      </c>
      <c r="G60" s="5">
        <v>7</v>
      </c>
      <c r="H60" s="5">
        <v>8</v>
      </c>
      <c r="I60" s="300">
        <v>9</v>
      </c>
      <c r="J60" s="141">
        <v>10</v>
      </c>
      <c r="K60" s="307">
        <v>11</v>
      </c>
      <c r="L60" s="307"/>
      <c r="M60" s="307"/>
      <c r="N60" s="387">
        <v>12</v>
      </c>
      <c r="O60" s="307"/>
      <c r="P60" s="321"/>
    </row>
    <row r="61" spans="1:16" ht="13.8">
      <c r="A61" s="289" t="s">
        <v>135</v>
      </c>
      <c r="B61" s="97" t="s">
        <v>49</v>
      </c>
      <c r="C61" s="121" t="s">
        <v>31</v>
      </c>
      <c r="D61" s="122"/>
      <c r="E61" s="122"/>
      <c r="F61" s="122"/>
      <c r="G61" s="122"/>
      <c r="H61" s="167">
        <f>H62+H94+H95+H96+H98+H101+H102+H106+H107+H111+H113+H118+H121+H123+H124+H125+H129+H132+H135+H138+H143+H148+H151+H112</f>
        <v>8835984</v>
      </c>
      <c r="I61" s="413"/>
      <c r="J61" s="167"/>
      <c r="K61" s="167">
        <f>K62+K94+K95+K96+K98+K101+K102+K106+K107+K111+K113+K118+K121+K123+K124+K125+K129+K132+K135+K138+K143+K148+K151</f>
        <v>8615560</v>
      </c>
      <c r="L61" s="167"/>
      <c r="M61" s="167"/>
      <c r="N61" s="388">
        <f>N62+N94+N95+N96+N98+N101+N102+N106+N107+N111+N113+N118+N121+N123+N124+N125+N129+N132+N135+N138+N143+N148+N151</f>
        <v>8472190</v>
      </c>
      <c r="O61" s="167"/>
      <c r="P61" s="321"/>
    </row>
    <row r="62" spans="1:16" ht="13.8">
      <c r="A62" s="289" t="s">
        <v>323</v>
      </c>
      <c r="B62" s="97" t="s">
        <v>53</v>
      </c>
      <c r="C62" s="121" t="s">
        <v>31</v>
      </c>
      <c r="D62" s="121" t="s">
        <v>49</v>
      </c>
      <c r="E62" s="122"/>
      <c r="F62" s="122"/>
      <c r="G62" s="122"/>
      <c r="H62" s="167">
        <f>H68+H70+H73+H76+H78+H81+H83+H87</f>
        <v>1129410</v>
      </c>
      <c r="I62" s="413"/>
      <c r="J62" s="167"/>
      <c r="K62" s="167">
        <f>K68+K70+K73+K76+K78+K81+K83+K87</f>
        <v>1163540</v>
      </c>
      <c r="L62" s="167"/>
      <c r="M62" s="167"/>
      <c r="N62" s="388">
        <f>N68+N70+N73+N76+N78+N81+N83+N87</f>
        <v>1176260</v>
      </c>
      <c r="O62" s="167"/>
      <c r="P62" s="321"/>
    </row>
    <row r="63" spans="1:16" ht="41.4">
      <c r="A63" s="272" t="s">
        <v>324</v>
      </c>
      <c r="B63" s="97" t="s">
        <v>274</v>
      </c>
      <c r="C63" s="121" t="s">
        <v>31</v>
      </c>
      <c r="D63" s="121" t="s">
        <v>49</v>
      </c>
      <c r="E63" s="301" t="s">
        <v>138</v>
      </c>
      <c r="F63" s="122"/>
      <c r="G63" s="122"/>
      <c r="H63" s="342"/>
      <c r="I63" s="413"/>
      <c r="J63" s="295"/>
      <c r="K63" s="325"/>
      <c r="L63" s="325"/>
      <c r="M63" s="325"/>
      <c r="N63" s="389"/>
      <c r="O63" s="325"/>
      <c r="P63" s="321"/>
    </row>
    <row r="64" spans="1:16" ht="40.200000000000003">
      <c r="A64" s="302" t="s">
        <v>325</v>
      </c>
      <c r="B64" s="97" t="s">
        <v>275</v>
      </c>
      <c r="C64" s="121" t="s">
        <v>31</v>
      </c>
      <c r="D64" s="121" t="s">
        <v>49</v>
      </c>
      <c r="E64" s="303" t="s">
        <v>264</v>
      </c>
      <c r="F64" s="122"/>
      <c r="G64" s="122"/>
      <c r="H64" s="342"/>
      <c r="I64" s="413"/>
      <c r="J64" s="295"/>
      <c r="K64" s="325"/>
      <c r="L64" s="325"/>
      <c r="M64" s="325"/>
      <c r="N64" s="389"/>
      <c r="O64" s="325"/>
      <c r="P64" s="321"/>
    </row>
    <row r="65" spans="1:16" ht="27">
      <c r="A65" s="302" t="s">
        <v>326</v>
      </c>
      <c r="B65" s="97" t="s">
        <v>276</v>
      </c>
      <c r="C65" s="121" t="s">
        <v>31</v>
      </c>
      <c r="D65" s="121" t="s">
        <v>49</v>
      </c>
      <c r="E65" s="303" t="s">
        <v>327</v>
      </c>
      <c r="F65" s="122"/>
      <c r="G65" s="122"/>
      <c r="H65" s="342"/>
      <c r="I65" s="413"/>
      <c r="J65" s="295"/>
      <c r="K65" s="325"/>
      <c r="L65" s="325"/>
      <c r="M65" s="325"/>
      <c r="N65" s="389"/>
      <c r="O65" s="325"/>
      <c r="P65" s="321"/>
    </row>
    <row r="66" spans="1:16" ht="40.200000000000003">
      <c r="A66" s="289" t="s">
        <v>328</v>
      </c>
      <c r="B66" s="97" t="s">
        <v>277</v>
      </c>
      <c r="C66" s="121" t="s">
        <v>31</v>
      </c>
      <c r="D66" s="121" t="s">
        <v>49</v>
      </c>
      <c r="E66" s="303" t="s">
        <v>318</v>
      </c>
      <c r="F66" s="122"/>
      <c r="G66" s="122"/>
      <c r="H66" s="342">
        <f>H68+H70</f>
        <v>93000</v>
      </c>
      <c r="I66" s="413"/>
      <c r="J66" s="342"/>
      <c r="K66" s="342">
        <f>K68+K70</f>
        <v>119200</v>
      </c>
      <c r="L66" s="379"/>
      <c r="M66" s="379"/>
      <c r="N66" s="390">
        <f>N68+N70</f>
        <v>121600</v>
      </c>
      <c r="O66" s="379"/>
      <c r="P66" s="321"/>
    </row>
    <row r="67" spans="1:16" ht="27">
      <c r="A67" s="302" t="s">
        <v>108</v>
      </c>
      <c r="B67" s="97" t="s">
        <v>31</v>
      </c>
      <c r="C67" s="105" t="s">
        <v>31</v>
      </c>
      <c r="D67" s="105" t="s">
        <v>49</v>
      </c>
      <c r="E67" s="105" t="s">
        <v>318</v>
      </c>
      <c r="F67" s="5">
        <v>100</v>
      </c>
      <c r="G67" s="5">
        <v>210</v>
      </c>
      <c r="H67" s="297"/>
      <c r="I67" s="413"/>
      <c r="J67" s="343"/>
      <c r="K67" s="297"/>
      <c r="L67" s="297"/>
      <c r="M67" s="297"/>
      <c r="N67" s="391"/>
      <c r="O67" s="297"/>
      <c r="P67" s="321"/>
    </row>
    <row r="68" spans="1:16" ht="13.8">
      <c r="A68" s="82" t="s">
        <v>100</v>
      </c>
      <c r="B68" s="97" t="s">
        <v>278</v>
      </c>
      <c r="C68" s="105" t="s">
        <v>31</v>
      </c>
      <c r="D68" s="105" t="s">
        <v>49</v>
      </c>
      <c r="E68" s="105" t="s">
        <v>318</v>
      </c>
      <c r="F68" s="5">
        <v>111</v>
      </c>
      <c r="G68" s="5">
        <v>211</v>
      </c>
      <c r="H68" s="292">
        <v>71400</v>
      </c>
      <c r="I68" s="413"/>
      <c r="J68" s="343"/>
      <c r="K68" s="292">
        <v>91500</v>
      </c>
      <c r="L68" s="292"/>
      <c r="M68" s="292"/>
      <c r="N68" s="392">
        <v>93400</v>
      </c>
      <c r="O68" s="292"/>
      <c r="P68" s="321"/>
    </row>
    <row r="69" spans="1:16" ht="13.8">
      <c r="A69" s="285" t="s">
        <v>148</v>
      </c>
      <c r="B69" s="97" t="s">
        <v>252</v>
      </c>
      <c r="C69" s="105" t="s">
        <v>31</v>
      </c>
      <c r="D69" s="105" t="s">
        <v>49</v>
      </c>
      <c r="E69" s="105" t="s">
        <v>318</v>
      </c>
      <c r="F69" s="5">
        <v>112</v>
      </c>
      <c r="G69" s="5">
        <v>212</v>
      </c>
      <c r="H69" s="341"/>
      <c r="I69" s="413"/>
      <c r="J69" s="343"/>
      <c r="K69" s="293"/>
      <c r="L69" s="293"/>
      <c r="M69" s="293"/>
      <c r="N69" s="393"/>
      <c r="O69" s="293"/>
      <c r="P69" s="321"/>
    </row>
    <row r="70" spans="1:16" ht="13.8">
      <c r="A70" s="285" t="s">
        <v>103</v>
      </c>
      <c r="B70" s="97" t="s">
        <v>186</v>
      </c>
      <c r="C70" s="105" t="s">
        <v>31</v>
      </c>
      <c r="D70" s="105" t="s">
        <v>49</v>
      </c>
      <c r="E70" s="105" t="s">
        <v>319</v>
      </c>
      <c r="F70" s="5">
        <v>119</v>
      </c>
      <c r="G70" s="5">
        <v>213</v>
      </c>
      <c r="H70" s="292">
        <v>21600</v>
      </c>
      <c r="I70" s="413"/>
      <c r="J70" s="343"/>
      <c r="K70" s="292">
        <v>27700</v>
      </c>
      <c r="L70" s="292"/>
      <c r="M70" s="292"/>
      <c r="N70" s="392">
        <v>28200</v>
      </c>
      <c r="O70" s="292"/>
      <c r="P70" s="321"/>
    </row>
    <row r="71" spans="1:16" ht="26.25" customHeight="1">
      <c r="A71" s="82" t="s">
        <v>333</v>
      </c>
      <c r="B71" s="97" t="s">
        <v>279</v>
      </c>
      <c r="C71" s="105" t="s">
        <v>31</v>
      </c>
      <c r="D71" s="105" t="s">
        <v>49</v>
      </c>
      <c r="E71" s="105" t="s">
        <v>334</v>
      </c>
      <c r="F71" s="132"/>
      <c r="G71" s="132"/>
      <c r="H71" s="349"/>
      <c r="I71" s="413"/>
      <c r="J71" s="350"/>
      <c r="K71" s="351"/>
      <c r="L71" s="351"/>
      <c r="M71" s="351"/>
      <c r="N71" s="394"/>
      <c r="O71" s="351"/>
      <c r="P71" s="321"/>
    </row>
    <row r="72" spans="1:16" s="1" customFormat="1" ht="13.8">
      <c r="A72" s="302" t="s">
        <v>46</v>
      </c>
      <c r="B72" s="97" t="s">
        <v>243</v>
      </c>
      <c r="C72" s="101" t="s">
        <v>31</v>
      </c>
      <c r="D72" s="101" t="s">
        <v>49</v>
      </c>
      <c r="E72" s="101" t="s">
        <v>334</v>
      </c>
      <c r="F72" s="101" t="s">
        <v>75</v>
      </c>
      <c r="G72" s="102">
        <v>300</v>
      </c>
      <c r="H72" s="352"/>
      <c r="I72" s="409"/>
      <c r="J72" s="352"/>
      <c r="K72" s="352"/>
      <c r="L72" s="352"/>
      <c r="M72" s="352"/>
      <c r="N72" s="395"/>
      <c r="O72" s="352"/>
      <c r="P72" s="409"/>
    </row>
    <row r="73" spans="1:16" ht="27">
      <c r="A73" s="82" t="s">
        <v>48</v>
      </c>
      <c r="B73" s="97" t="s">
        <v>78</v>
      </c>
      <c r="C73" s="105" t="s">
        <v>31</v>
      </c>
      <c r="D73" s="105" t="s">
        <v>49</v>
      </c>
      <c r="E73" s="105" t="s">
        <v>334</v>
      </c>
      <c r="F73" s="105" t="s">
        <v>77</v>
      </c>
      <c r="G73" s="106">
        <v>342</v>
      </c>
      <c r="H73" s="345">
        <v>204110</v>
      </c>
      <c r="I73" s="413"/>
      <c r="J73" s="344"/>
      <c r="K73" s="277">
        <v>212040</v>
      </c>
      <c r="L73" s="277"/>
      <c r="M73" s="277"/>
      <c r="N73" s="396">
        <v>222360</v>
      </c>
      <c r="O73" s="277"/>
      <c r="P73" s="321"/>
    </row>
    <row r="74" spans="1:16" ht="78.75" customHeight="1">
      <c r="A74" s="82" t="s">
        <v>329</v>
      </c>
      <c r="B74" s="97" t="s">
        <v>280</v>
      </c>
      <c r="C74" s="105" t="s">
        <v>31</v>
      </c>
      <c r="D74" s="105" t="s">
        <v>49</v>
      </c>
      <c r="E74" s="105" t="s">
        <v>330</v>
      </c>
      <c r="F74" s="5">
        <v>100</v>
      </c>
      <c r="G74" s="5"/>
      <c r="H74" s="342">
        <f>H76+H78</f>
        <v>618530</v>
      </c>
      <c r="I74" s="413"/>
      <c r="J74" s="342"/>
      <c r="K74" s="342">
        <f>K76+K78</f>
        <v>618530</v>
      </c>
      <c r="L74" s="379"/>
      <c r="M74" s="379"/>
      <c r="N74" s="390">
        <f>N76+N78</f>
        <v>618530</v>
      </c>
      <c r="O74" s="379"/>
      <c r="P74" s="321"/>
    </row>
    <row r="75" spans="1:16" ht="27">
      <c r="A75" s="302" t="s">
        <v>108</v>
      </c>
      <c r="B75" s="97" t="s">
        <v>222</v>
      </c>
      <c r="C75" s="105" t="s">
        <v>31</v>
      </c>
      <c r="D75" s="105" t="s">
        <v>49</v>
      </c>
      <c r="E75" s="372">
        <v>110171491</v>
      </c>
      <c r="F75" s="5">
        <v>110</v>
      </c>
      <c r="G75" s="5">
        <v>210</v>
      </c>
      <c r="H75" s="297"/>
      <c r="I75" s="413"/>
      <c r="J75" s="343"/>
      <c r="K75" s="297"/>
      <c r="L75" s="297"/>
      <c r="M75" s="297"/>
      <c r="N75" s="391"/>
      <c r="O75" s="297"/>
      <c r="P75" s="321"/>
    </row>
    <row r="76" spans="1:16" ht="13.8">
      <c r="A76" s="82" t="s">
        <v>100</v>
      </c>
      <c r="B76" s="97" t="s">
        <v>281</v>
      </c>
      <c r="C76" s="105" t="s">
        <v>31</v>
      </c>
      <c r="D76" s="105" t="s">
        <v>49</v>
      </c>
      <c r="E76" s="372">
        <v>110171491</v>
      </c>
      <c r="F76" s="5">
        <v>111</v>
      </c>
      <c r="G76" s="5">
        <v>211</v>
      </c>
      <c r="H76" s="292">
        <v>475070</v>
      </c>
      <c r="I76" s="413"/>
      <c r="J76" s="292"/>
      <c r="K76" s="292">
        <v>475070</v>
      </c>
      <c r="L76" s="292"/>
      <c r="M76" s="292"/>
      <c r="N76" s="392">
        <v>475070</v>
      </c>
      <c r="O76" s="292"/>
      <c r="P76" s="321"/>
    </row>
    <row r="77" spans="1:16" ht="13.8">
      <c r="A77" s="285" t="s">
        <v>148</v>
      </c>
      <c r="B77" s="97" t="s">
        <v>286</v>
      </c>
      <c r="C77" s="105" t="s">
        <v>31</v>
      </c>
      <c r="D77" s="105" t="s">
        <v>49</v>
      </c>
      <c r="E77" s="372">
        <v>110171491</v>
      </c>
      <c r="F77" s="5">
        <v>112</v>
      </c>
      <c r="G77" s="5">
        <v>212</v>
      </c>
      <c r="H77" s="341"/>
      <c r="I77" s="413"/>
      <c r="J77" s="343"/>
      <c r="K77" s="293"/>
      <c r="L77" s="293"/>
      <c r="M77" s="293"/>
      <c r="N77" s="393"/>
      <c r="O77" s="293"/>
      <c r="P77" s="321"/>
    </row>
    <row r="78" spans="1:16" ht="13.8">
      <c r="A78" s="285" t="s">
        <v>103</v>
      </c>
      <c r="B78" s="97" t="s">
        <v>223</v>
      </c>
      <c r="C78" s="105" t="s">
        <v>31</v>
      </c>
      <c r="D78" s="105" t="s">
        <v>49</v>
      </c>
      <c r="E78" s="372">
        <v>110171491</v>
      </c>
      <c r="F78" s="5">
        <v>119</v>
      </c>
      <c r="G78" s="5">
        <v>213</v>
      </c>
      <c r="H78" s="292">
        <v>143460</v>
      </c>
      <c r="I78" s="413"/>
      <c r="J78" s="292"/>
      <c r="K78" s="292">
        <v>143460</v>
      </c>
      <c r="L78" s="292"/>
      <c r="M78" s="292"/>
      <c r="N78" s="392">
        <v>143460</v>
      </c>
      <c r="O78" s="292"/>
      <c r="P78" s="321"/>
    </row>
    <row r="79" spans="1:16" ht="67.5" customHeight="1">
      <c r="A79" s="289" t="s">
        <v>331</v>
      </c>
      <c r="B79" s="97" t="s">
        <v>287</v>
      </c>
      <c r="C79" s="121" t="s">
        <v>31</v>
      </c>
      <c r="D79" s="121" t="s">
        <v>49</v>
      </c>
      <c r="E79" s="121" t="s">
        <v>320</v>
      </c>
      <c r="F79" s="122"/>
      <c r="G79" s="122"/>
      <c r="H79" s="294">
        <f>H81+H83</f>
        <v>207880</v>
      </c>
      <c r="I79" s="413"/>
      <c r="J79" s="294"/>
      <c r="K79" s="294">
        <f>K81+K83</f>
        <v>207880</v>
      </c>
      <c r="L79" s="294"/>
      <c r="M79" s="294"/>
      <c r="N79" s="397">
        <f>N81+N83</f>
        <v>207880</v>
      </c>
      <c r="O79" s="294"/>
      <c r="P79" s="321"/>
    </row>
    <row r="80" spans="1:16" ht="27">
      <c r="A80" s="302" t="s">
        <v>108</v>
      </c>
      <c r="B80" s="97" t="s">
        <v>288</v>
      </c>
      <c r="C80" s="105" t="s">
        <v>31</v>
      </c>
      <c r="D80" s="105" t="s">
        <v>49</v>
      </c>
      <c r="E80" s="372">
        <v>110171492</v>
      </c>
      <c r="F80" s="5">
        <v>110</v>
      </c>
      <c r="G80" s="5">
        <v>210</v>
      </c>
      <c r="H80" s="297"/>
      <c r="I80" s="413"/>
      <c r="J80" s="343"/>
      <c r="K80" s="297"/>
      <c r="L80" s="297"/>
      <c r="M80" s="297"/>
      <c r="N80" s="391"/>
      <c r="O80" s="297"/>
      <c r="P80" s="321"/>
    </row>
    <row r="81" spans="1:16" ht="13.8">
      <c r="A81" s="82" t="s">
        <v>100</v>
      </c>
      <c r="B81" s="97" t="s">
        <v>85</v>
      </c>
      <c r="C81" s="105" t="s">
        <v>31</v>
      </c>
      <c r="D81" s="105" t="s">
        <v>49</v>
      </c>
      <c r="E81" s="372">
        <v>110171492</v>
      </c>
      <c r="F81" s="5">
        <v>111</v>
      </c>
      <c r="G81" s="5">
        <v>211</v>
      </c>
      <c r="H81" s="292">
        <v>159670</v>
      </c>
      <c r="I81" s="413"/>
      <c r="J81" s="292"/>
      <c r="K81" s="292">
        <v>159670</v>
      </c>
      <c r="L81" s="292"/>
      <c r="M81" s="292"/>
      <c r="N81" s="392">
        <v>159670</v>
      </c>
      <c r="O81" s="292"/>
      <c r="P81" s="321"/>
    </row>
    <row r="82" spans="1:16" ht="13.8">
      <c r="A82" s="285" t="s">
        <v>148</v>
      </c>
      <c r="B82" s="97" t="s">
        <v>289</v>
      </c>
      <c r="C82" s="105" t="s">
        <v>31</v>
      </c>
      <c r="D82" s="105" t="s">
        <v>49</v>
      </c>
      <c r="E82" s="372">
        <v>110171492</v>
      </c>
      <c r="F82" s="5">
        <v>112</v>
      </c>
      <c r="G82" s="5">
        <v>212</v>
      </c>
      <c r="H82" s="341"/>
      <c r="I82" s="413"/>
      <c r="J82" s="343"/>
      <c r="K82" s="341"/>
      <c r="L82" s="378"/>
      <c r="M82" s="378"/>
      <c r="N82" s="377"/>
      <c r="O82" s="378"/>
      <c r="P82" s="321"/>
    </row>
    <row r="83" spans="1:16" ht="13.8">
      <c r="A83" s="285" t="s">
        <v>103</v>
      </c>
      <c r="B83" s="97" t="s">
        <v>290</v>
      </c>
      <c r="C83" s="105" t="s">
        <v>31</v>
      </c>
      <c r="D83" s="105" t="s">
        <v>49</v>
      </c>
      <c r="E83" s="372">
        <v>110171492</v>
      </c>
      <c r="F83" s="5">
        <v>119</v>
      </c>
      <c r="G83" s="5">
        <v>213</v>
      </c>
      <c r="H83" s="292">
        <v>48210</v>
      </c>
      <c r="I83" s="413"/>
      <c r="J83" s="292"/>
      <c r="K83" s="292">
        <v>48210</v>
      </c>
      <c r="L83" s="292"/>
      <c r="M83" s="292"/>
      <c r="N83" s="392">
        <v>48210</v>
      </c>
      <c r="O83" s="292"/>
      <c r="P83" s="321"/>
    </row>
    <row r="84" spans="1:16" ht="40.200000000000003">
      <c r="A84" s="304" t="s">
        <v>332</v>
      </c>
      <c r="B84" s="97" t="s">
        <v>291</v>
      </c>
      <c r="C84" s="121" t="s">
        <v>31</v>
      </c>
      <c r="D84" s="121" t="s">
        <v>49</v>
      </c>
      <c r="E84" s="305">
        <v>110171493</v>
      </c>
      <c r="F84" s="122"/>
      <c r="G84" s="122"/>
      <c r="H84" s="342">
        <f>H87</f>
        <v>5890</v>
      </c>
      <c r="I84" s="413"/>
      <c r="J84" s="295"/>
      <c r="K84" s="325">
        <f>K87</f>
        <v>5890</v>
      </c>
      <c r="L84" s="325"/>
      <c r="M84" s="325"/>
      <c r="N84" s="389">
        <f>N87</f>
        <v>5890</v>
      </c>
      <c r="O84" s="325"/>
      <c r="P84" s="321"/>
    </row>
    <row r="85" spans="1:16" ht="40.200000000000003">
      <c r="A85" s="82" t="s">
        <v>321</v>
      </c>
      <c r="B85" s="97" t="s">
        <v>292</v>
      </c>
      <c r="C85" s="105" t="s">
        <v>31</v>
      </c>
      <c r="D85" s="105" t="s">
        <v>49</v>
      </c>
      <c r="E85" s="296">
        <v>110170493</v>
      </c>
      <c r="F85" s="5">
        <v>200</v>
      </c>
      <c r="G85" s="5"/>
      <c r="H85" s="341"/>
      <c r="I85" s="413"/>
      <c r="J85" s="343"/>
      <c r="K85" s="293"/>
      <c r="L85" s="293"/>
      <c r="M85" s="293"/>
      <c r="N85" s="393"/>
      <c r="O85" s="293"/>
      <c r="P85" s="321"/>
    </row>
    <row r="86" spans="1:16" ht="13.8">
      <c r="A86" s="302" t="s">
        <v>46</v>
      </c>
      <c r="B86" s="97" t="s">
        <v>293</v>
      </c>
      <c r="C86" s="105"/>
      <c r="D86" s="105"/>
      <c r="E86" s="296">
        <v>110170493</v>
      </c>
      <c r="F86" s="5">
        <v>240</v>
      </c>
      <c r="G86" s="5">
        <v>300</v>
      </c>
      <c r="H86" s="297"/>
      <c r="I86" s="413"/>
      <c r="J86" s="343"/>
      <c r="K86" s="293"/>
      <c r="L86" s="293"/>
      <c r="M86" s="293"/>
      <c r="N86" s="393"/>
      <c r="O86" s="293"/>
      <c r="P86" s="321"/>
    </row>
    <row r="87" spans="1:16" ht="27">
      <c r="A87" s="82" t="s">
        <v>48</v>
      </c>
      <c r="B87" s="97" t="s">
        <v>294</v>
      </c>
      <c r="C87" s="105"/>
      <c r="D87" s="105"/>
      <c r="E87" s="296">
        <v>110170493</v>
      </c>
      <c r="F87" s="5">
        <v>244</v>
      </c>
      <c r="G87" s="5">
        <v>346</v>
      </c>
      <c r="H87" s="292">
        <v>5890</v>
      </c>
      <c r="I87" s="413"/>
      <c r="J87" s="292"/>
      <c r="K87" s="292">
        <v>5890</v>
      </c>
      <c r="L87" s="292"/>
      <c r="M87" s="292"/>
      <c r="N87" s="392">
        <v>5890</v>
      </c>
      <c r="O87" s="292"/>
      <c r="P87" s="321"/>
    </row>
    <row r="88" spans="1:16" ht="13.8">
      <c r="A88" s="289" t="s">
        <v>136</v>
      </c>
      <c r="B88" s="97" t="s">
        <v>295</v>
      </c>
      <c r="C88" s="121" t="s">
        <v>31</v>
      </c>
      <c r="D88" s="121" t="s">
        <v>53</v>
      </c>
      <c r="E88" s="122"/>
      <c r="F88" s="122"/>
      <c r="G88" s="122"/>
      <c r="H88" s="342"/>
      <c r="I88" s="413"/>
      <c r="J88" s="342"/>
      <c r="K88" s="342"/>
      <c r="L88" s="379"/>
      <c r="M88" s="379"/>
      <c r="N88" s="390"/>
      <c r="O88" s="379"/>
      <c r="P88" s="321"/>
    </row>
    <row r="89" spans="1:16" ht="41.4">
      <c r="A89" s="272" t="s">
        <v>262</v>
      </c>
      <c r="B89" s="97" t="s">
        <v>296</v>
      </c>
      <c r="C89" s="97" t="s">
        <v>31</v>
      </c>
      <c r="D89" s="97" t="s">
        <v>53</v>
      </c>
      <c r="E89" s="97" t="s">
        <v>138</v>
      </c>
      <c r="F89" s="97"/>
      <c r="G89" s="98"/>
      <c r="H89" s="352">
        <f>H92+H118</f>
        <v>1075160</v>
      </c>
      <c r="I89" s="413"/>
      <c r="J89" s="352"/>
      <c r="K89" s="352">
        <f>K92+K118</f>
        <v>747430</v>
      </c>
      <c r="L89" s="352"/>
      <c r="M89" s="352"/>
      <c r="N89" s="395">
        <f>N92+N118</f>
        <v>529650</v>
      </c>
      <c r="O89" s="352"/>
      <c r="P89" s="321"/>
    </row>
    <row r="90" spans="1:16" ht="41.4">
      <c r="A90" s="272" t="s">
        <v>263</v>
      </c>
      <c r="B90" s="97" t="s">
        <v>213</v>
      </c>
      <c r="C90" s="97" t="s">
        <v>31</v>
      </c>
      <c r="D90" s="97" t="s">
        <v>53</v>
      </c>
      <c r="E90" s="97" t="s">
        <v>264</v>
      </c>
      <c r="F90" s="97"/>
      <c r="G90" s="98"/>
      <c r="H90" s="352"/>
      <c r="I90" s="413"/>
      <c r="J90" s="352"/>
      <c r="K90" s="352"/>
      <c r="L90" s="352"/>
      <c r="M90" s="352"/>
      <c r="N90" s="395"/>
      <c r="O90" s="352"/>
      <c r="P90" s="321"/>
    </row>
    <row r="91" spans="1:16" s="1" customFormat="1" ht="27">
      <c r="A91" s="289" t="s">
        <v>145</v>
      </c>
      <c r="B91" s="97" t="s">
        <v>224</v>
      </c>
      <c r="C91" s="121" t="s">
        <v>31</v>
      </c>
      <c r="D91" s="121" t="s">
        <v>53</v>
      </c>
      <c r="E91" s="121" t="s">
        <v>265</v>
      </c>
      <c r="F91" s="121"/>
      <c r="G91" s="127"/>
      <c r="H91" s="309"/>
      <c r="I91" s="409"/>
      <c r="J91" s="309"/>
      <c r="K91" s="309"/>
      <c r="L91" s="309"/>
      <c r="M91" s="309"/>
      <c r="N91" s="398"/>
      <c r="O91" s="309"/>
      <c r="P91" s="409"/>
    </row>
    <row r="92" spans="1:16" ht="40.200000000000003">
      <c r="A92" s="289" t="s">
        <v>147</v>
      </c>
      <c r="B92" s="97" t="s">
        <v>225</v>
      </c>
      <c r="C92" s="121" t="s">
        <v>31</v>
      </c>
      <c r="D92" s="121" t="s">
        <v>53</v>
      </c>
      <c r="E92" s="121" t="s">
        <v>266</v>
      </c>
      <c r="F92" s="121"/>
      <c r="G92" s="127"/>
      <c r="H92" s="309">
        <f>H94+H95+H96+H98+H101+H102+H106+H107+H111</f>
        <v>1054760</v>
      </c>
      <c r="I92" s="413"/>
      <c r="J92" s="309"/>
      <c r="K92" s="309">
        <f>K94+K95+K96+K98+K101+K102+K106+K107+K111</f>
        <v>725670</v>
      </c>
      <c r="L92" s="309"/>
      <c r="M92" s="309"/>
      <c r="N92" s="398">
        <f>N94+N95+N96+N98+N101+N102+N106+N107+N111</f>
        <v>506530</v>
      </c>
      <c r="O92" s="309"/>
      <c r="P92" s="321"/>
    </row>
    <row r="93" spans="1:16" ht="27">
      <c r="A93" s="302" t="s">
        <v>108</v>
      </c>
      <c r="B93" s="97" t="s">
        <v>297</v>
      </c>
      <c r="C93" s="101" t="s">
        <v>31</v>
      </c>
      <c r="D93" s="101" t="s">
        <v>53</v>
      </c>
      <c r="E93" s="101" t="s">
        <v>266</v>
      </c>
      <c r="F93" s="101" t="s">
        <v>98</v>
      </c>
      <c r="G93" s="102">
        <v>210</v>
      </c>
      <c r="H93" s="352">
        <f>H94+H95+H96</f>
        <v>29800</v>
      </c>
      <c r="I93" s="413"/>
      <c r="J93" s="352"/>
      <c r="K93" s="352">
        <f>K94+K95+K96</f>
        <v>36200</v>
      </c>
      <c r="L93" s="352"/>
      <c r="M93" s="352"/>
      <c r="N93" s="395">
        <f>N94+N95+N96</f>
        <v>36900</v>
      </c>
      <c r="O93" s="352"/>
      <c r="P93" s="321"/>
    </row>
    <row r="94" spans="1:16" ht="13.8">
      <c r="A94" s="285" t="s">
        <v>100</v>
      </c>
      <c r="B94" s="97" t="s">
        <v>214</v>
      </c>
      <c r="C94" s="105" t="s">
        <v>31</v>
      </c>
      <c r="D94" s="105" t="s">
        <v>53</v>
      </c>
      <c r="E94" s="105" t="s">
        <v>266</v>
      </c>
      <c r="F94" s="105" t="s">
        <v>109</v>
      </c>
      <c r="G94" s="106">
        <v>211</v>
      </c>
      <c r="H94" s="345">
        <v>21500</v>
      </c>
      <c r="I94" s="413"/>
      <c r="J94" s="274"/>
      <c r="K94" s="275">
        <v>27800</v>
      </c>
      <c r="L94" s="275"/>
      <c r="M94" s="275"/>
      <c r="N94" s="399">
        <v>28300</v>
      </c>
      <c r="O94" s="275"/>
      <c r="P94" s="321"/>
    </row>
    <row r="95" spans="1:16" s="1" customFormat="1" ht="13.8">
      <c r="A95" s="285" t="s">
        <v>148</v>
      </c>
      <c r="B95" s="97" t="s">
        <v>298</v>
      </c>
      <c r="C95" s="105" t="s">
        <v>31</v>
      </c>
      <c r="D95" s="105" t="s">
        <v>53</v>
      </c>
      <c r="E95" s="105" t="s">
        <v>266</v>
      </c>
      <c r="F95" s="105" t="s">
        <v>149</v>
      </c>
      <c r="G95" s="106">
        <v>212</v>
      </c>
      <c r="H95" s="345">
        <v>1800</v>
      </c>
      <c r="I95" s="409"/>
      <c r="J95" s="344"/>
      <c r="K95" s="275"/>
      <c r="L95" s="275"/>
      <c r="M95" s="275"/>
      <c r="N95" s="399"/>
      <c r="O95" s="275"/>
      <c r="P95" s="409"/>
    </row>
    <row r="96" spans="1:16" s="1" customFormat="1" ht="13.8">
      <c r="A96" s="285" t="s">
        <v>103</v>
      </c>
      <c r="B96" s="97" t="s">
        <v>299</v>
      </c>
      <c r="C96" s="105" t="s">
        <v>31</v>
      </c>
      <c r="D96" s="105" t="s">
        <v>53</v>
      </c>
      <c r="E96" s="105" t="s">
        <v>266</v>
      </c>
      <c r="F96" s="105" t="s">
        <v>197</v>
      </c>
      <c r="G96" s="106">
        <v>213</v>
      </c>
      <c r="H96" s="345">
        <v>6500</v>
      </c>
      <c r="I96" s="409"/>
      <c r="J96" s="344"/>
      <c r="K96" s="275">
        <v>8400</v>
      </c>
      <c r="L96" s="275"/>
      <c r="M96" s="275"/>
      <c r="N96" s="399">
        <v>8600</v>
      </c>
      <c r="O96" s="275"/>
      <c r="P96" s="409"/>
    </row>
    <row r="97" spans="1:16" ht="13.8">
      <c r="A97" s="284" t="s">
        <v>40</v>
      </c>
      <c r="B97" s="97" t="s">
        <v>226</v>
      </c>
      <c r="C97" s="101" t="s">
        <v>31</v>
      </c>
      <c r="D97" s="101" t="s">
        <v>53</v>
      </c>
      <c r="E97" s="101" t="s">
        <v>266</v>
      </c>
      <c r="F97" s="101" t="s">
        <v>75</v>
      </c>
      <c r="G97" s="102">
        <v>220</v>
      </c>
      <c r="H97" s="276"/>
      <c r="I97" s="413"/>
      <c r="J97" s="274"/>
      <c r="K97" s="275"/>
      <c r="L97" s="275"/>
      <c r="M97" s="275"/>
      <c r="N97" s="399"/>
      <c r="O97" s="275"/>
      <c r="P97" s="321"/>
    </row>
    <row r="98" spans="1:16" ht="13.8">
      <c r="A98" s="285" t="s">
        <v>41</v>
      </c>
      <c r="B98" s="97" t="s">
        <v>227</v>
      </c>
      <c r="C98" s="105" t="s">
        <v>31</v>
      </c>
      <c r="D98" s="105" t="s">
        <v>53</v>
      </c>
      <c r="E98" s="105" t="s">
        <v>266</v>
      </c>
      <c r="F98" s="105" t="s">
        <v>77</v>
      </c>
      <c r="G98" s="106">
        <v>221</v>
      </c>
      <c r="H98" s="345">
        <f>8750+30000</f>
        <v>38750</v>
      </c>
      <c r="I98" s="413"/>
      <c r="J98" s="344"/>
      <c r="K98" s="275"/>
      <c r="L98" s="275"/>
      <c r="M98" s="275"/>
      <c r="N98" s="399"/>
      <c r="O98" s="275"/>
      <c r="P98" s="321"/>
    </row>
    <row r="99" spans="1:16" s="1" customFormat="1" ht="13.8">
      <c r="A99" s="285" t="s">
        <v>42</v>
      </c>
      <c r="B99" s="97" t="s">
        <v>358</v>
      </c>
      <c r="C99" s="105" t="s">
        <v>31</v>
      </c>
      <c r="D99" s="105" t="s">
        <v>53</v>
      </c>
      <c r="E99" s="105" t="s">
        <v>266</v>
      </c>
      <c r="F99" s="105" t="s">
        <v>77</v>
      </c>
      <c r="G99" s="106">
        <v>223</v>
      </c>
      <c r="H99" s="352">
        <f>H100+H101+H102+H103+H104</f>
        <v>667200</v>
      </c>
      <c r="I99" s="409"/>
      <c r="J99" s="352"/>
      <c r="K99" s="352">
        <f>K100+K101+K102+K103+K104</f>
        <v>689470</v>
      </c>
      <c r="L99" s="352"/>
      <c r="M99" s="352"/>
      <c r="N99" s="395">
        <f>N100+N101+N102+N103+N104</f>
        <v>469630</v>
      </c>
      <c r="O99" s="352"/>
      <c r="P99" s="409"/>
    </row>
    <row r="100" spans="1:16" ht="13.8">
      <c r="A100" s="285" t="s">
        <v>345</v>
      </c>
      <c r="B100" s="97" t="s">
        <v>168</v>
      </c>
      <c r="C100" s="105" t="s">
        <v>31</v>
      </c>
      <c r="D100" s="105" t="s">
        <v>53</v>
      </c>
      <c r="E100" s="105" t="s">
        <v>266</v>
      </c>
      <c r="F100" s="105" t="s">
        <v>77</v>
      </c>
      <c r="G100" s="106">
        <v>223</v>
      </c>
      <c r="H100" s="345"/>
      <c r="I100" s="413"/>
      <c r="J100" s="344"/>
      <c r="K100" s="275"/>
      <c r="L100" s="275"/>
      <c r="M100" s="275"/>
      <c r="N100" s="399"/>
      <c r="O100" s="275"/>
      <c r="P100" s="321"/>
    </row>
    <row r="101" spans="1:16" ht="13.8">
      <c r="A101" s="285" t="s">
        <v>346</v>
      </c>
      <c r="B101" s="97" t="s">
        <v>359</v>
      </c>
      <c r="C101" s="105" t="s">
        <v>31</v>
      </c>
      <c r="D101" s="105" t="s">
        <v>53</v>
      </c>
      <c r="E101" s="105" t="s">
        <v>266</v>
      </c>
      <c r="F101" s="105" t="s">
        <v>77</v>
      </c>
      <c r="G101" s="106">
        <v>223</v>
      </c>
      <c r="H101" s="345">
        <v>447360</v>
      </c>
      <c r="I101" s="413"/>
      <c r="J101" s="344"/>
      <c r="K101" s="275">
        <v>469630</v>
      </c>
      <c r="L101" s="275"/>
      <c r="M101" s="275"/>
      <c r="N101" s="399">
        <v>469630</v>
      </c>
      <c r="O101" s="275"/>
      <c r="P101" s="321"/>
    </row>
    <row r="102" spans="1:16" s="1" customFormat="1" ht="13.8">
      <c r="A102" s="285" t="s">
        <v>347</v>
      </c>
      <c r="B102" s="97" t="s">
        <v>228</v>
      </c>
      <c r="C102" s="105" t="s">
        <v>31</v>
      </c>
      <c r="D102" s="105" t="s">
        <v>53</v>
      </c>
      <c r="E102" s="105" t="s">
        <v>266</v>
      </c>
      <c r="F102" s="105" t="s">
        <v>77</v>
      </c>
      <c r="G102" s="106">
        <v>223</v>
      </c>
      <c r="H102" s="345">
        <v>219840</v>
      </c>
      <c r="I102" s="409"/>
      <c r="J102" s="344"/>
      <c r="K102" s="275">
        <v>219840</v>
      </c>
      <c r="L102" s="275"/>
      <c r="M102" s="275"/>
      <c r="N102" s="399"/>
      <c r="O102" s="275"/>
      <c r="P102" s="409"/>
    </row>
    <row r="103" spans="1:16" ht="13.8">
      <c r="A103" s="285" t="s">
        <v>348</v>
      </c>
      <c r="B103" s="97" t="s">
        <v>300</v>
      </c>
      <c r="C103" s="105" t="s">
        <v>31</v>
      </c>
      <c r="D103" s="105" t="s">
        <v>53</v>
      </c>
      <c r="E103" s="105" t="s">
        <v>266</v>
      </c>
      <c r="F103" s="105" t="s">
        <v>77</v>
      </c>
      <c r="G103" s="106">
        <v>223</v>
      </c>
      <c r="H103" s="345"/>
      <c r="I103" s="413"/>
      <c r="J103" s="344"/>
      <c r="K103" s="277"/>
      <c r="L103" s="277"/>
      <c r="M103" s="277"/>
      <c r="N103" s="396"/>
      <c r="O103" s="277"/>
      <c r="P103" s="321"/>
    </row>
    <row r="104" spans="1:16" s="1" customFormat="1" ht="13.8">
      <c r="A104" s="285" t="s">
        <v>349</v>
      </c>
      <c r="B104" s="97" t="s">
        <v>301</v>
      </c>
      <c r="C104" s="105" t="s">
        <v>31</v>
      </c>
      <c r="D104" s="105" t="s">
        <v>53</v>
      </c>
      <c r="E104" s="105" t="s">
        <v>266</v>
      </c>
      <c r="F104" s="105" t="s">
        <v>77</v>
      </c>
      <c r="G104" s="106">
        <v>223</v>
      </c>
      <c r="H104" s="345"/>
      <c r="I104" s="409"/>
      <c r="J104" s="344"/>
      <c r="K104" s="277"/>
      <c r="L104" s="277"/>
      <c r="M104" s="277"/>
      <c r="N104" s="396"/>
      <c r="O104" s="277"/>
      <c r="P104" s="409"/>
    </row>
    <row r="105" spans="1:16" ht="13.8">
      <c r="A105" s="285" t="s">
        <v>87</v>
      </c>
      <c r="B105" s="97" t="s">
        <v>302</v>
      </c>
      <c r="C105" s="105" t="s">
        <v>31</v>
      </c>
      <c r="D105" s="105" t="s">
        <v>53</v>
      </c>
      <c r="E105" s="105" t="s">
        <v>266</v>
      </c>
      <c r="F105" s="105" t="s">
        <v>77</v>
      </c>
      <c r="G105" s="106">
        <v>224</v>
      </c>
      <c r="H105" s="345"/>
      <c r="I105" s="413"/>
      <c r="J105" s="344"/>
      <c r="K105" s="277"/>
      <c r="L105" s="277"/>
      <c r="M105" s="277"/>
      <c r="N105" s="396"/>
      <c r="O105" s="277"/>
      <c r="P105" s="321"/>
    </row>
    <row r="106" spans="1:16" ht="13.8">
      <c r="A106" s="285" t="s">
        <v>44</v>
      </c>
      <c r="B106" s="97" t="s">
        <v>303</v>
      </c>
      <c r="C106" s="105" t="s">
        <v>31</v>
      </c>
      <c r="D106" s="105" t="s">
        <v>53</v>
      </c>
      <c r="E106" s="105" t="s">
        <v>266</v>
      </c>
      <c r="F106" s="105" t="s">
        <v>77</v>
      </c>
      <c r="G106" s="106">
        <v>225</v>
      </c>
      <c r="H106" s="345">
        <f>55030+18220+9000+6620+3000</f>
        <v>91870</v>
      </c>
      <c r="I106" s="413"/>
      <c r="J106" s="344"/>
      <c r="K106" s="277"/>
      <c r="L106" s="277"/>
      <c r="M106" s="277"/>
      <c r="N106" s="396"/>
      <c r="O106" s="277"/>
      <c r="P106" s="321"/>
    </row>
    <row r="107" spans="1:16" ht="13.8">
      <c r="A107" s="285" t="s">
        <v>45</v>
      </c>
      <c r="B107" s="97" t="s">
        <v>304</v>
      </c>
      <c r="C107" s="105" t="s">
        <v>31</v>
      </c>
      <c r="D107" s="105" t="s">
        <v>53</v>
      </c>
      <c r="E107" s="105" t="s">
        <v>266</v>
      </c>
      <c r="F107" s="105" t="s">
        <v>77</v>
      </c>
      <c r="G107" s="106">
        <v>226</v>
      </c>
      <c r="H107" s="345">
        <f>8390+5500+5420+39600+2400</f>
        <v>61310</v>
      </c>
      <c r="I107" s="413"/>
      <c r="J107" s="344"/>
      <c r="K107" s="277"/>
      <c r="L107" s="277"/>
      <c r="M107" s="277"/>
      <c r="N107" s="396"/>
      <c r="O107" s="277"/>
      <c r="P107" s="321"/>
    </row>
    <row r="108" spans="1:16" ht="13.8">
      <c r="A108" s="285" t="s">
        <v>155</v>
      </c>
      <c r="B108" s="97" t="s">
        <v>305</v>
      </c>
      <c r="C108" s="105" t="s">
        <v>31</v>
      </c>
      <c r="D108" s="105" t="s">
        <v>53</v>
      </c>
      <c r="E108" s="105" t="s">
        <v>266</v>
      </c>
      <c r="F108" s="105" t="s">
        <v>77</v>
      </c>
      <c r="G108" s="106">
        <v>290</v>
      </c>
      <c r="H108" s="345"/>
      <c r="I108" s="413"/>
      <c r="J108" s="344"/>
      <c r="K108" s="277"/>
      <c r="L108" s="277"/>
      <c r="M108" s="277"/>
      <c r="N108" s="396"/>
      <c r="O108" s="277"/>
      <c r="P108" s="321"/>
    </row>
    <row r="109" spans="1:16" s="1" customFormat="1" ht="13.8">
      <c r="A109" s="302" t="s">
        <v>46</v>
      </c>
      <c r="B109" s="97" t="s">
        <v>306</v>
      </c>
      <c r="C109" s="101" t="s">
        <v>31</v>
      </c>
      <c r="D109" s="101" t="s">
        <v>53</v>
      </c>
      <c r="E109" s="101" t="s">
        <v>266</v>
      </c>
      <c r="F109" s="101" t="s">
        <v>75</v>
      </c>
      <c r="G109" s="102">
        <v>300</v>
      </c>
      <c r="H109" s="276"/>
      <c r="I109" s="409"/>
      <c r="J109" s="274"/>
      <c r="K109" s="277"/>
      <c r="L109" s="277"/>
      <c r="M109" s="277"/>
      <c r="N109" s="396"/>
      <c r="O109" s="277"/>
      <c r="P109" s="409"/>
    </row>
    <row r="110" spans="1:16" ht="27">
      <c r="A110" s="82" t="s">
        <v>47</v>
      </c>
      <c r="B110" s="97" t="s">
        <v>307</v>
      </c>
      <c r="C110" s="105" t="s">
        <v>31</v>
      </c>
      <c r="D110" s="105" t="s">
        <v>53</v>
      </c>
      <c r="E110" s="105" t="s">
        <v>266</v>
      </c>
      <c r="F110" s="105" t="s">
        <v>77</v>
      </c>
      <c r="G110" s="106">
        <v>310</v>
      </c>
      <c r="H110" s="345"/>
      <c r="I110" s="413"/>
      <c r="J110" s="344"/>
      <c r="K110" s="277"/>
      <c r="L110" s="277"/>
      <c r="M110" s="277"/>
      <c r="N110" s="396"/>
      <c r="O110" s="277"/>
      <c r="P110" s="321"/>
    </row>
    <row r="111" spans="1:16" ht="27">
      <c r="A111" s="82" t="s">
        <v>48</v>
      </c>
      <c r="B111" s="97" t="s">
        <v>308</v>
      </c>
      <c r="C111" s="105" t="s">
        <v>31</v>
      </c>
      <c r="D111" s="105" t="s">
        <v>53</v>
      </c>
      <c r="E111" s="105" t="s">
        <v>266</v>
      </c>
      <c r="F111" s="105" t="s">
        <v>77</v>
      </c>
      <c r="G111" s="106">
        <v>343</v>
      </c>
      <c r="H111" s="345">
        <v>165830</v>
      </c>
      <c r="I111" s="413"/>
      <c r="J111" s="344"/>
      <c r="K111" s="277"/>
      <c r="L111" s="277"/>
      <c r="M111" s="277"/>
      <c r="N111" s="396"/>
      <c r="O111" s="277"/>
      <c r="P111" s="321"/>
    </row>
    <row r="112" spans="1:16" ht="27">
      <c r="A112" s="82" t="s">
        <v>48</v>
      </c>
      <c r="B112" s="97" t="s">
        <v>308</v>
      </c>
      <c r="C112" s="105" t="s">
        <v>31</v>
      </c>
      <c r="D112" s="105" t="s">
        <v>53</v>
      </c>
      <c r="E112" s="105" t="s">
        <v>266</v>
      </c>
      <c r="F112" s="105" t="s">
        <v>77</v>
      </c>
      <c r="G112" s="106">
        <v>346</v>
      </c>
      <c r="H112" s="365">
        <v>14540</v>
      </c>
      <c r="I112" s="413"/>
      <c r="J112" s="364"/>
      <c r="K112" s="277"/>
      <c r="L112" s="277"/>
      <c r="M112" s="277"/>
      <c r="N112" s="396"/>
      <c r="O112" s="277"/>
      <c r="P112" s="321"/>
    </row>
    <row r="113" spans="1:18" ht="39.75" customHeight="1">
      <c r="A113" s="289" t="s">
        <v>397</v>
      </c>
      <c r="B113" s="326" t="s">
        <v>308</v>
      </c>
      <c r="C113" s="327" t="s">
        <v>31</v>
      </c>
      <c r="D113" s="327" t="s">
        <v>53</v>
      </c>
      <c r="E113" s="327" t="s">
        <v>398</v>
      </c>
      <c r="F113" s="327" t="s">
        <v>399</v>
      </c>
      <c r="G113" s="328"/>
      <c r="H113" s="330">
        <f>H115</f>
        <v>12285</v>
      </c>
      <c r="I113" s="413"/>
      <c r="J113" s="273"/>
      <c r="K113" s="329"/>
      <c r="L113" s="329"/>
      <c r="M113" s="329"/>
      <c r="N113" s="400"/>
      <c r="O113" s="330"/>
      <c r="P113" s="410"/>
    </row>
    <row r="114" spans="1:18" ht="13.8">
      <c r="A114" s="302" t="s">
        <v>46</v>
      </c>
      <c r="B114" s="326" t="s">
        <v>309</v>
      </c>
      <c r="C114" s="331" t="s">
        <v>31</v>
      </c>
      <c r="D114" s="331" t="s">
        <v>53</v>
      </c>
      <c r="E114" s="327" t="s">
        <v>398</v>
      </c>
      <c r="F114" s="331" t="s">
        <v>75</v>
      </c>
      <c r="G114" s="332"/>
      <c r="H114" s="333"/>
      <c r="I114" s="413"/>
      <c r="J114" s="334"/>
      <c r="K114" s="335"/>
      <c r="L114" s="335"/>
      <c r="M114" s="335"/>
      <c r="N114" s="401"/>
      <c r="O114" s="336"/>
      <c r="P114" s="321"/>
    </row>
    <row r="115" spans="1:18" ht="27">
      <c r="A115" s="82" t="s">
        <v>48</v>
      </c>
      <c r="B115" s="326" t="s">
        <v>215</v>
      </c>
      <c r="C115" s="327" t="s">
        <v>31</v>
      </c>
      <c r="D115" s="327" t="s">
        <v>53</v>
      </c>
      <c r="E115" s="327" t="s">
        <v>398</v>
      </c>
      <c r="F115" s="337">
        <v>244</v>
      </c>
      <c r="G115" s="106">
        <v>342</v>
      </c>
      <c r="H115" s="353">
        <v>12285</v>
      </c>
      <c r="I115" s="413"/>
      <c r="J115" s="354"/>
      <c r="K115" s="355"/>
      <c r="L115" s="355"/>
      <c r="M115" s="355"/>
      <c r="N115" s="402"/>
      <c r="O115" s="356"/>
      <c r="P115" s="321"/>
    </row>
    <row r="116" spans="1:18" ht="26.25" customHeight="1">
      <c r="A116" s="82" t="s">
        <v>333</v>
      </c>
      <c r="B116" s="97" t="s">
        <v>309</v>
      </c>
      <c r="C116" s="105" t="s">
        <v>31</v>
      </c>
      <c r="D116" s="105" t="s">
        <v>53</v>
      </c>
      <c r="E116" s="105" t="s">
        <v>266</v>
      </c>
      <c r="F116" s="132"/>
      <c r="G116" s="132"/>
      <c r="H116" s="349"/>
      <c r="I116" s="413"/>
      <c r="J116" s="350"/>
      <c r="K116" s="351"/>
      <c r="L116" s="351"/>
      <c r="M116" s="351"/>
      <c r="N116" s="394"/>
      <c r="O116" s="351"/>
      <c r="P116" s="321"/>
    </row>
    <row r="117" spans="1:18" s="1" customFormat="1" ht="13.8">
      <c r="A117" s="302" t="s">
        <v>46</v>
      </c>
      <c r="B117" s="97" t="s">
        <v>215</v>
      </c>
      <c r="C117" s="101" t="s">
        <v>31</v>
      </c>
      <c r="D117" s="101" t="s">
        <v>53</v>
      </c>
      <c r="E117" s="101" t="s">
        <v>334</v>
      </c>
      <c r="F117" s="101" t="s">
        <v>75</v>
      </c>
      <c r="G117" s="102">
        <v>300</v>
      </c>
      <c r="H117" s="352"/>
      <c r="I117" s="409"/>
      <c r="J117" s="352"/>
      <c r="K117" s="352"/>
      <c r="L117" s="352"/>
      <c r="M117" s="352"/>
      <c r="N117" s="395"/>
      <c r="O117" s="352"/>
      <c r="P117" s="409"/>
    </row>
    <row r="118" spans="1:18" ht="27">
      <c r="A118" s="82" t="s">
        <v>48</v>
      </c>
      <c r="B118" s="97" t="s">
        <v>216</v>
      </c>
      <c r="C118" s="105" t="s">
        <v>31</v>
      </c>
      <c r="D118" s="105" t="s">
        <v>53</v>
      </c>
      <c r="E118" s="105" t="s">
        <v>334</v>
      </c>
      <c r="F118" s="105" t="s">
        <v>77</v>
      </c>
      <c r="G118" s="106">
        <v>342</v>
      </c>
      <c r="H118" s="345">
        <v>20400</v>
      </c>
      <c r="I118" s="413"/>
      <c r="J118" s="344"/>
      <c r="K118" s="277">
        <v>21760</v>
      </c>
      <c r="L118" s="277"/>
      <c r="M118" s="277"/>
      <c r="N118" s="396">
        <v>23120</v>
      </c>
      <c r="O118" s="277"/>
      <c r="P118" s="321"/>
    </row>
    <row r="119" spans="1:18" ht="39.75" customHeight="1">
      <c r="A119" s="289" t="s">
        <v>152</v>
      </c>
      <c r="B119" s="97" t="s">
        <v>229</v>
      </c>
      <c r="C119" s="121" t="s">
        <v>31</v>
      </c>
      <c r="D119" s="121" t="s">
        <v>53</v>
      </c>
      <c r="E119" s="121" t="s">
        <v>267</v>
      </c>
      <c r="F119" s="121"/>
      <c r="G119" s="127"/>
      <c r="H119" s="309">
        <f>H121+H123+H124+H125+H129</f>
        <v>6336629</v>
      </c>
      <c r="I119" s="413"/>
      <c r="J119" s="309"/>
      <c r="K119" s="309">
        <f>K121+K123+K124+K125+K129</f>
        <v>6462170</v>
      </c>
      <c r="L119" s="309"/>
      <c r="M119" s="309"/>
      <c r="N119" s="398">
        <f>N121+N123+N124+N125+N129</f>
        <v>6523860</v>
      </c>
      <c r="O119" s="309"/>
      <c r="P119" s="321"/>
      <c r="Q119" s="2"/>
      <c r="R119" s="2"/>
    </row>
    <row r="120" spans="1:18" s="1" customFormat="1" ht="27">
      <c r="A120" s="302" t="s">
        <v>108</v>
      </c>
      <c r="B120" s="97" t="s">
        <v>230</v>
      </c>
      <c r="C120" s="101" t="s">
        <v>31</v>
      </c>
      <c r="D120" s="101" t="s">
        <v>53</v>
      </c>
      <c r="E120" s="101" t="s">
        <v>268</v>
      </c>
      <c r="F120" s="101" t="s">
        <v>98</v>
      </c>
      <c r="G120" s="130">
        <v>210</v>
      </c>
      <c r="H120" s="276"/>
      <c r="I120" s="409"/>
      <c r="J120" s="276"/>
      <c r="K120" s="276"/>
      <c r="L120" s="276"/>
      <c r="M120" s="276"/>
      <c r="N120" s="403"/>
      <c r="O120" s="276"/>
      <c r="P120" s="409"/>
    </row>
    <row r="121" spans="1:18" ht="13.8">
      <c r="A121" s="285" t="s">
        <v>100</v>
      </c>
      <c r="B121" s="97" t="s">
        <v>231</v>
      </c>
      <c r="C121" s="105" t="s">
        <v>31</v>
      </c>
      <c r="D121" s="105" t="s">
        <v>53</v>
      </c>
      <c r="E121" s="105" t="s">
        <v>269</v>
      </c>
      <c r="F121" s="105" t="s">
        <v>109</v>
      </c>
      <c r="G121" s="5">
        <v>211</v>
      </c>
      <c r="H121" s="345">
        <v>3612700</v>
      </c>
      <c r="I121" s="413"/>
      <c r="J121" s="345"/>
      <c r="K121" s="345">
        <v>3612700</v>
      </c>
      <c r="L121" s="380"/>
      <c r="M121" s="380"/>
      <c r="N121" s="404">
        <v>3636390</v>
      </c>
      <c r="O121" s="380"/>
      <c r="P121" s="321"/>
    </row>
    <row r="122" spans="1:18" ht="13.8">
      <c r="A122" s="285" t="s">
        <v>148</v>
      </c>
      <c r="B122" s="97" t="s">
        <v>205</v>
      </c>
      <c r="C122" s="105" t="s">
        <v>31</v>
      </c>
      <c r="D122" s="105" t="s">
        <v>53</v>
      </c>
      <c r="E122" s="105" t="s">
        <v>269</v>
      </c>
      <c r="F122" s="105" t="s">
        <v>149</v>
      </c>
      <c r="G122" s="5">
        <v>212</v>
      </c>
      <c r="H122" s="345"/>
      <c r="I122" s="413"/>
      <c r="J122" s="343"/>
      <c r="K122" s="345"/>
      <c r="L122" s="380"/>
      <c r="M122" s="380"/>
      <c r="N122" s="404"/>
      <c r="O122" s="380"/>
      <c r="P122" s="321"/>
    </row>
    <row r="123" spans="1:18" ht="13.8">
      <c r="A123" s="285" t="s">
        <v>103</v>
      </c>
      <c r="B123" s="97" t="s">
        <v>232</v>
      </c>
      <c r="C123" s="105" t="s">
        <v>31</v>
      </c>
      <c r="D123" s="105" t="s">
        <v>53</v>
      </c>
      <c r="E123" s="105" t="s">
        <v>269</v>
      </c>
      <c r="F123" s="105" t="s">
        <v>197</v>
      </c>
      <c r="G123" s="106">
        <v>213</v>
      </c>
      <c r="H123" s="345">
        <v>1091000</v>
      </c>
      <c r="I123" s="413"/>
      <c r="J123" s="345"/>
      <c r="K123" s="345">
        <v>1091000</v>
      </c>
      <c r="L123" s="380"/>
      <c r="M123" s="380"/>
      <c r="N123" s="404">
        <v>1098180</v>
      </c>
      <c r="O123" s="380"/>
      <c r="P123" s="321"/>
    </row>
    <row r="124" spans="1:18" ht="13.8">
      <c r="A124" s="308" t="s">
        <v>100</v>
      </c>
      <c r="B124" s="97" t="s">
        <v>233</v>
      </c>
      <c r="C124" s="299" t="s">
        <v>31</v>
      </c>
      <c r="D124" s="299" t="s">
        <v>53</v>
      </c>
      <c r="E124" s="299" t="s">
        <v>270</v>
      </c>
      <c r="F124" s="299" t="s">
        <v>109</v>
      </c>
      <c r="G124" s="298">
        <v>211</v>
      </c>
      <c r="H124" s="345">
        <v>1018984</v>
      </c>
      <c r="I124" s="413"/>
      <c r="J124" s="345"/>
      <c r="K124" s="345">
        <v>1018984</v>
      </c>
      <c r="L124" s="380"/>
      <c r="M124" s="380"/>
      <c r="N124" s="404">
        <v>1025650</v>
      </c>
      <c r="O124" s="380"/>
      <c r="P124" s="321"/>
    </row>
    <row r="125" spans="1:18" ht="13.8">
      <c r="A125" s="308" t="s">
        <v>103</v>
      </c>
      <c r="B125" s="97" t="s">
        <v>317</v>
      </c>
      <c r="C125" s="299" t="s">
        <v>31</v>
      </c>
      <c r="D125" s="299" t="s">
        <v>53</v>
      </c>
      <c r="E125" s="299" t="s">
        <v>270</v>
      </c>
      <c r="F125" s="299" t="s">
        <v>197</v>
      </c>
      <c r="G125" s="273">
        <v>213</v>
      </c>
      <c r="H125" s="345">
        <v>307733</v>
      </c>
      <c r="I125" s="413"/>
      <c r="J125" s="345"/>
      <c r="K125" s="345">
        <v>307733</v>
      </c>
      <c r="L125" s="380"/>
      <c r="M125" s="380"/>
      <c r="N125" s="404">
        <v>309740</v>
      </c>
      <c r="O125" s="380"/>
      <c r="P125" s="321"/>
    </row>
    <row r="126" spans="1:18" ht="13.8">
      <c r="A126" s="284" t="s">
        <v>40</v>
      </c>
      <c r="B126" s="97" t="s">
        <v>360</v>
      </c>
      <c r="C126" s="101" t="s">
        <v>31</v>
      </c>
      <c r="D126" s="101" t="s">
        <v>53</v>
      </c>
      <c r="E126" s="101" t="s">
        <v>267</v>
      </c>
      <c r="F126" s="101" t="s">
        <v>75</v>
      </c>
      <c r="G126" s="102">
        <v>220</v>
      </c>
      <c r="H126" s="276"/>
      <c r="I126" s="413"/>
      <c r="J126" s="274"/>
      <c r="K126" s="275"/>
      <c r="L126" s="275"/>
      <c r="M126" s="275"/>
      <c r="N126" s="399"/>
      <c r="O126" s="275"/>
      <c r="P126" s="321"/>
    </row>
    <row r="127" spans="1:18" ht="12.75" customHeight="1">
      <c r="A127" s="285" t="s">
        <v>41</v>
      </c>
      <c r="B127" s="97" t="s">
        <v>361</v>
      </c>
      <c r="C127" s="105" t="s">
        <v>31</v>
      </c>
      <c r="D127" s="105" t="s">
        <v>53</v>
      </c>
      <c r="E127" s="105" t="s">
        <v>267</v>
      </c>
      <c r="F127" s="105" t="s">
        <v>76</v>
      </c>
      <c r="G127" s="106">
        <v>221</v>
      </c>
      <c r="H127" s="345"/>
      <c r="I127" s="413"/>
      <c r="J127" s="344"/>
      <c r="K127" s="275"/>
      <c r="L127" s="275"/>
      <c r="M127" s="275"/>
      <c r="N127" s="399"/>
      <c r="O127" s="275"/>
      <c r="P127" s="321"/>
    </row>
    <row r="128" spans="1:18" ht="13.8">
      <c r="A128" s="302" t="s">
        <v>46</v>
      </c>
      <c r="B128" s="97" t="s">
        <v>362</v>
      </c>
      <c r="C128" s="101" t="s">
        <v>31</v>
      </c>
      <c r="D128" s="101" t="s">
        <v>53</v>
      </c>
      <c r="E128" s="101" t="s">
        <v>271</v>
      </c>
      <c r="F128" s="101" t="s">
        <v>75</v>
      </c>
      <c r="G128" s="102">
        <v>300</v>
      </c>
      <c r="H128" s="276"/>
      <c r="I128" s="413"/>
      <c r="J128" s="274"/>
      <c r="K128" s="275"/>
      <c r="L128" s="275"/>
      <c r="M128" s="275"/>
      <c r="N128" s="399"/>
      <c r="O128" s="275"/>
      <c r="P128" s="321"/>
    </row>
    <row r="129" spans="1:16" ht="13.8">
      <c r="A129" s="285" t="s">
        <v>47</v>
      </c>
      <c r="B129" s="97" t="s">
        <v>217</v>
      </c>
      <c r="C129" s="105" t="s">
        <v>31</v>
      </c>
      <c r="D129" s="105" t="s">
        <v>53</v>
      </c>
      <c r="E129" s="105" t="s">
        <v>271</v>
      </c>
      <c r="F129" s="105" t="s">
        <v>77</v>
      </c>
      <c r="G129" s="106">
        <v>310</v>
      </c>
      <c r="H129" s="345">
        <v>306212</v>
      </c>
      <c r="I129" s="413"/>
      <c r="J129" s="344"/>
      <c r="K129" s="275">
        <v>431753</v>
      </c>
      <c r="L129" s="275"/>
      <c r="M129" s="275"/>
      <c r="N129" s="399">
        <v>453900</v>
      </c>
      <c r="O129" s="275"/>
      <c r="P129" s="321"/>
    </row>
    <row r="130" spans="1:16" ht="40.200000000000003">
      <c r="A130" s="289" t="s">
        <v>153</v>
      </c>
      <c r="B130" s="97" t="s">
        <v>363</v>
      </c>
      <c r="C130" s="121" t="s">
        <v>31</v>
      </c>
      <c r="D130" s="121" t="s">
        <v>53</v>
      </c>
      <c r="E130" s="121" t="s">
        <v>272</v>
      </c>
      <c r="F130" s="121"/>
      <c r="G130" s="127"/>
      <c r="H130" s="309">
        <f>H132</f>
        <v>200000</v>
      </c>
      <c r="I130" s="413"/>
      <c r="J130" s="309"/>
      <c r="K130" s="309">
        <f>K132</f>
        <v>200000</v>
      </c>
      <c r="L130" s="309"/>
      <c r="M130" s="309"/>
      <c r="N130" s="398">
        <f>N132</f>
        <v>200000</v>
      </c>
      <c r="O130" s="309"/>
      <c r="P130" s="321"/>
    </row>
    <row r="131" spans="1:16" ht="13.8">
      <c r="A131" s="302" t="s">
        <v>46</v>
      </c>
      <c r="B131" s="97" t="s">
        <v>364</v>
      </c>
      <c r="C131" s="101" t="s">
        <v>31</v>
      </c>
      <c r="D131" s="101" t="s">
        <v>53</v>
      </c>
      <c r="E131" s="101" t="s">
        <v>272</v>
      </c>
      <c r="F131" s="101" t="s">
        <v>75</v>
      </c>
      <c r="G131" s="102"/>
      <c r="H131" s="276"/>
      <c r="I131" s="413"/>
      <c r="J131" s="274"/>
      <c r="K131" s="275"/>
      <c r="L131" s="275"/>
      <c r="M131" s="275"/>
      <c r="N131" s="399"/>
      <c r="O131" s="275"/>
      <c r="P131" s="321"/>
    </row>
    <row r="132" spans="1:16" ht="27">
      <c r="A132" s="82" t="s">
        <v>48</v>
      </c>
      <c r="B132" s="97" t="s">
        <v>234</v>
      </c>
      <c r="C132" s="105" t="s">
        <v>31</v>
      </c>
      <c r="D132" s="105" t="s">
        <v>53</v>
      </c>
      <c r="E132" s="105" t="s">
        <v>272</v>
      </c>
      <c r="F132" s="131">
        <v>244</v>
      </c>
      <c r="G132" s="106">
        <v>340</v>
      </c>
      <c r="H132" s="345">
        <v>200000</v>
      </c>
      <c r="I132" s="413"/>
      <c r="J132" s="345"/>
      <c r="K132" s="345">
        <v>200000</v>
      </c>
      <c r="L132" s="380"/>
      <c r="M132" s="380"/>
      <c r="N132" s="404">
        <v>200000</v>
      </c>
      <c r="O132" s="380"/>
      <c r="P132" s="321"/>
    </row>
    <row r="133" spans="1:16" ht="27">
      <c r="A133" s="289" t="s">
        <v>154</v>
      </c>
      <c r="B133" s="97" t="s">
        <v>365</v>
      </c>
      <c r="C133" s="121" t="s">
        <v>31</v>
      </c>
      <c r="D133" s="121" t="s">
        <v>53</v>
      </c>
      <c r="E133" s="121" t="s">
        <v>273</v>
      </c>
      <c r="F133" s="121"/>
      <c r="G133" s="127"/>
      <c r="H133" s="309"/>
      <c r="I133" s="413"/>
      <c r="J133" s="309"/>
      <c r="K133" s="309"/>
      <c r="L133" s="309"/>
      <c r="M133" s="309"/>
      <c r="N133" s="398"/>
      <c r="O133" s="309"/>
      <c r="P133" s="321"/>
    </row>
    <row r="134" spans="1:16" ht="13.8">
      <c r="A134" s="302" t="s">
        <v>155</v>
      </c>
      <c r="B134" s="97" t="s">
        <v>366</v>
      </c>
      <c r="C134" s="101" t="s">
        <v>31</v>
      </c>
      <c r="D134" s="101" t="s">
        <v>53</v>
      </c>
      <c r="E134" s="101" t="s">
        <v>273</v>
      </c>
      <c r="F134" s="101" t="s">
        <v>115</v>
      </c>
      <c r="G134" s="102">
        <v>290</v>
      </c>
      <c r="H134" s="276">
        <f>H135+H138</f>
        <v>16440</v>
      </c>
      <c r="I134" s="413"/>
      <c r="J134" s="276"/>
      <c r="K134" s="276">
        <f>K135+K138</f>
        <v>0</v>
      </c>
      <c r="L134" s="276"/>
      <c r="M134" s="276"/>
      <c r="N134" s="403">
        <f>N135+N138</f>
        <v>0</v>
      </c>
      <c r="O134" s="276"/>
      <c r="P134" s="321"/>
    </row>
    <row r="135" spans="1:16" ht="27">
      <c r="A135" s="82" t="s">
        <v>110</v>
      </c>
      <c r="B135" s="97" t="s">
        <v>235</v>
      </c>
      <c r="C135" s="105" t="s">
        <v>31</v>
      </c>
      <c r="D135" s="105" t="s">
        <v>53</v>
      </c>
      <c r="E135" s="105" t="s">
        <v>273</v>
      </c>
      <c r="F135" s="105" t="s">
        <v>83</v>
      </c>
      <c r="G135" s="106">
        <v>291</v>
      </c>
      <c r="H135" s="345">
        <f>560+12880</f>
        <v>13440</v>
      </c>
      <c r="I135" s="413"/>
      <c r="J135" s="344"/>
      <c r="K135" s="278"/>
      <c r="L135" s="278"/>
      <c r="M135" s="278"/>
      <c r="N135" s="405"/>
      <c r="O135" s="278"/>
      <c r="P135" s="321"/>
    </row>
    <row r="136" spans="1:16" ht="13.8">
      <c r="A136" s="82" t="s">
        <v>111</v>
      </c>
      <c r="B136" s="97" t="s">
        <v>190</v>
      </c>
      <c r="C136" s="105" t="s">
        <v>31</v>
      </c>
      <c r="D136" s="105" t="s">
        <v>53</v>
      </c>
      <c r="E136" s="105" t="s">
        <v>273</v>
      </c>
      <c r="F136" s="105" t="s">
        <v>84</v>
      </c>
      <c r="G136" s="106">
        <v>291</v>
      </c>
      <c r="H136" s="345"/>
      <c r="I136" s="413"/>
      <c r="J136" s="344"/>
      <c r="K136" s="278"/>
      <c r="L136" s="278"/>
      <c r="M136" s="278"/>
      <c r="N136" s="405"/>
      <c r="O136" s="278"/>
      <c r="P136" s="321"/>
    </row>
    <row r="137" spans="1:16" ht="13.8">
      <c r="A137" s="82" t="s">
        <v>112</v>
      </c>
      <c r="B137" s="97" t="s">
        <v>236</v>
      </c>
      <c r="C137" s="105" t="s">
        <v>31</v>
      </c>
      <c r="D137" s="105" t="s">
        <v>53</v>
      </c>
      <c r="E137" s="105" t="s">
        <v>273</v>
      </c>
      <c r="F137" s="105" t="s">
        <v>107</v>
      </c>
      <c r="G137" s="106">
        <v>290</v>
      </c>
      <c r="H137" s="345"/>
      <c r="I137" s="413"/>
      <c r="J137" s="344"/>
      <c r="K137" s="278"/>
      <c r="L137" s="278"/>
      <c r="M137" s="278"/>
      <c r="N137" s="405"/>
      <c r="O137" s="278"/>
      <c r="P137" s="321"/>
    </row>
    <row r="138" spans="1:16" ht="13.8">
      <c r="A138" s="82" t="s">
        <v>111</v>
      </c>
      <c r="B138" s="97" t="s">
        <v>367</v>
      </c>
      <c r="C138" s="105" t="s">
        <v>31</v>
      </c>
      <c r="D138" s="105" t="s">
        <v>53</v>
      </c>
      <c r="E138" s="105" t="s">
        <v>273</v>
      </c>
      <c r="F138" s="105" t="s">
        <v>107</v>
      </c>
      <c r="G138" s="106">
        <v>292</v>
      </c>
      <c r="H138" s="345">
        <v>3000</v>
      </c>
      <c r="I138" s="413"/>
      <c r="J138" s="344"/>
      <c r="K138" s="278"/>
      <c r="L138" s="278"/>
      <c r="M138" s="278"/>
      <c r="N138" s="405"/>
      <c r="O138" s="278"/>
      <c r="P138" s="321"/>
    </row>
    <row r="139" spans="1:16" ht="27">
      <c r="A139" s="289" t="s">
        <v>114</v>
      </c>
      <c r="B139" s="97" t="s">
        <v>363</v>
      </c>
      <c r="C139" s="121" t="s">
        <v>31</v>
      </c>
      <c r="D139" s="121" t="s">
        <v>53</v>
      </c>
      <c r="E139" s="121" t="s">
        <v>125</v>
      </c>
      <c r="F139" s="121"/>
      <c r="G139" s="127"/>
      <c r="H139" s="309"/>
      <c r="I139" s="413"/>
      <c r="J139" s="357"/>
      <c r="K139" s="344"/>
      <c r="L139" s="381"/>
      <c r="M139" s="381"/>
      <c r="N139" s="406"/>
      <c r="O139" s="381"/>
      <c r="P139" s="321"/>
    </row>
    <row r="140" spans="1:16" ht="13.8">
      <c r="A140" s="284" t="s">
        <v>40</v>
      </c>
      <c r="B140" s="97" t="s">
        <v>364</v>
      </c>
      <c r="C140" s="121" t="s">
        <v>31</v>
      </c>
      <c r="D140" s="121" t="s">
        <v>53</v>
      </c>
      <c r="E140" s="121" t="s">
        <v>125</v>
      </c>
      <c r="F140" s="121" t="s">
        <v>75</v>
      </c>
      <c r="G140" s="127">
        <v>220</v>
      </c>
      <c r="H140" s="309">
        <f>H141+H142+H143</f>
        <v>9100</v>
      </c>
      <c r="I140" s="413"/>
      <c r="J140" s="309"/>
      <c r="K140" s="309">
        <f>K141+K142+K143</f>
        <v>0</v>
      </c>
      <c r="L140" s="309"/>
      <c r="M140" s="309"/>
      <c r="N140" s="398">
        <f>N141+N142+N143</f>
        <v>0</v>
      </c>
      <c r="O140" s="309"/>
      <c r="P140" s="321"/>
    </row>
    <row r="141" spans="1:16" ht="13.8">
      <c r="A141" s="285" t="s">
        <v>41</v>
      </c>
      <c r="B141" s="97" t="s">
        <v>234</v>
      </c>
      <c r="C141" s="105" t="s">
        <v>31</v>
      </c>
      <c r="D141" s="105" t="s">
        <v>53</v>
      </c>
      <c r="E141" s="105" t="s">
        <v>125</v>
      </c>
      <c r="F141" s="105" t="s">
        <v>77</v>
      </c>
      <c r="G141" s="106">
        <v>221</v>
      </c>
      <c r="H141" s="345">
        <v>0</v>
      </c>
      <c r="I141" s="413"/>
      <c r="J141" s="358"/>
      <c r="K141" s="309"/>
      <c r="L141" s="309"/>
      <c r="M141" s="309"/>
      <c r="N141" s="398"/>
      <c r="O141" s="309"/>
      <c r="P141" s="321"/>
    </row>
    <row r="142" spans="1:16" ht="13.8">
      <c r="A142" s="82" t="s">
        <v>42</v>
      </c>
      <c r="B142" s="97" t="s">
        <v>365</v>
      </c>
      <c r="C142" s="105" t="s">
        <v>31</v>
      </c>
      <c r="D142" s="105" t="s">
        <v>53</v>
      </c>
      <c r="E142" s="105" t="s">
        <v>125</v>
      </c>
      <c r="F142" s="105" t="s">
        <v>77</v>
      </c>
      <c r="G142" s="106">
        <v>223</v>
      </c>
      <c r="H142" s="345">
        <v>0</v>
      </c>
      <c r="I142" s="413"/>
      <c r="J142" s="308"/>
      <c r="K142" s="344">
        <v>0</v>
      </c>
      <c r="L142" s="381"/>
      <c r="M142" s="381"/>
      <c r="N142" s="406">
        <v>0</v>
      </c>
      <c r="O142" s="381"/>
      <c r="P142" s="321"/>
    </row>
    <row r="143" spans="1:16" ht="13.8">
      <c r="A143" s="82" t="s">
        <v>42</v>
      </c>
      <c r="B143" s="97" t="s">
        <v>366</v>
      </c>
      <c r="C143" s="105" t="s">
        <v>31</v>
      </c>
      <c r="D143" s="105" t="s">
        <v>53</v>
      </c>
      <c r="E143" s="105" t="s">
        <v>125</v>
      </c>
      <c r="F143" s="105" t="s">
        <v>77</v>
      </c>
      <c r="G143" s="106">
        <v>223</v>
      </c>
      <c r="H143" s="345">
        <v>9100</v>
      </c>
      <c r="I143" s="413"/>
      <c r="J143" s="308"/>
      <c r="K143" s="344">
        <v>0</v>
      </c>
      <c r="L143" s="381"/>
      <c r="M143" s="381"/>
      <c r="N143" s="406">
        <v>0</v>
      </c>
      <c r="O143" s="381"/>
      <c r="P143" s="321"/>
    </row>
    <row r="144" spans="1:16" ht="15.75" customHeight="1">
      <c r="A144" s="306" t="s">
        <v>156</v>
      </c>
      <c r="B144" s="97" t="s">
        <v>238</v>
      </c>
      <c r="C144" s="121" t="s">
        <v>31</v>
      </c>
      <c r="D144" s="121" t="s">
        <v>31</v>
      </c>
      <c r="E144" s="121" t="s">
        <v>336</v>
      </c>
      <c r="F144" s="121"/>
      <c r="G144" s="127"/>
      <c r="H144" s="309"/>
      <c r="I144" s="413"/>
      <c r="J144" s="358"/>
      <c r="K144" s="309"/>
      <c r="L144" s="309"/>
      <c r="M144" s="309"/>
      <c r="N144" s="398"/>
      <c r="O144" s="309"/>
      <c r="P144" s="321"/>
    </row>
    <row r="145" spans="1:16" ht="53.4">
      <c r="A145" s="289" t="s">
        <v>337</v>
      </c>
      <c r="B145" s="97" t="s">
        <v>368</v>
      </c>
      <c r="C145" s="121" t="s">
        <v>31</v>
      </c>
      <c r="D145" s="121" t="s">
        <v>31</v>
      </c>
      <c r="E145" s="121" t="s">
        <v>336</v>
      </c>
      <c r="F145" s="121"/>
      <c r="G145" s="127"/>
      <c r="H145" s="309"/>
      <c r="I145" s="413"/>
      <c r="J145" s="309"/>
      <c r="K145" s="309"/>
      <c r="L145" s="309"/>
      <c r="M145" s="309"/>
      <c r="N145" s="398"/>
      <c r="O145" s="309"/>
      <c r="P145" s="321"/>
    </row>
    <row r="146" spans="1:16" ht="26.25" customHeight="1">
      <c r="A146" s="289" t="s">
        <v>159</v>
      </c>
      <c r="B146" s="97" t="s">
        <v>369</v>
      </c>
      <c r="C146" s="121" t="s">
        <v>31</v>
      </c>
      <c r="D146" s="121" t="s">
        <v>31</v>
      </c>
      <c r="E146" s="121" t="s">
        <v>338</v>
      </c>
      <c r="F146" s="121"/>
      <c r="G146" s="127"/>
      <c r="H146" s="309">
        <f>H148</f>
        <v>4590</v>
      </c>
      <c r="I146" s="413"/>
      <c r="J146" s="309"/>
      <c r="K146" s="309">
        <f>K148</f>
        <v>4590</v>
      </c>
      <c r="L146" s="309"/>
      <c r="M146" s="309"/>
      <c r="N146" s="398">
        <f>N148</f>
        <v>4590</v>
      </c>
      <c r="O146" s="309"/>
      <c r="P146" s="321"/>
    </row>
    <row r="147" spans="1:16" ht="13.8">
      <c r="A147" s="302" t="s">
        <v>46</v>
      </c>
      <c r="B147" s="97" t="s">
        <v>370</v>
      </c>
      <c r="C147" s="101" t="s">
        <v>31</v>
      </c>
      <c r="D147" s="101" t="s">
        <v>31</v>
      </c>
      <c r="E147" s="101" t="s">
        <v>322</v>
      </c>
      <c r="F147" s="101" t="s">
        <v>75</v>
      </c>
      <c r="G147" s="102">
        <v>300</v>
      </c>
      <c r="H147" s="276"/>
      <c r="I147" s="413"/>
      <c r="J147" s="274"/>
      <c r="K147" s="276"/>
      <c r="L147" s="276"/>
      <c r="M147" s="276"/>
      <c r="N147" s="403"/>
      <c r="O147" s="276"/>
      <c r="P147" s="321"/>
    </row>
    <row r="148" spans="1:16" ht="27">
      <c r="A148" s="82" t="s">
        <v>48</v>
      </c>
      <c r="B148" s="97" t="s">
        <v>371</v>
      </c>
      <c r="C148" s="105" t="s">
        <v>31</v>
      </c>
      <c r="D148" s="105" t="s">
        <v>31</v>
      </c>
      <c r="E148" s="105" t="s">
        <v>322</v>
      </c>
      <c r="F148" s="105" t="s">
        <v>77</v>
      </c>
      <c r="G148" s="106">
        <v>342</v>
      </c>
      <c r="H148" s="345">
        <v>4590</v>
      </c>
      <c r="I148" s="413"/>
      <c r="J148" s="345"/>
      <c r="K148" s="345">
        <v>4590</v>
      </c>
      <c r="L148" s="380"/>
      <c r="M148" s="380"/>
      <c r="N148" s="404">
        <v>4590</v>
      </c>
      <c r="O148" s="380"/>
      <c r="P148" s="321"/>
    </row>
    <row r="149" spans="1:16" ht="53.4">
      <c r="A149" s="289" t="s">
        <v>160</v>
      </c>
      <c r="B149" s="97" t="s">
        <v>372</v>
      </c>
      <c r="C149" s="121" t="s">
        <v>31</v>
      </c>
      <c r="D149" s="121" t="s">
        <v>31</v>
      </c>
      <c r="E149" s="121" t="s">
        <v>322</v>
      </c>
      <c r="F149" s="121"/>
      <c r="G149" s="127"/>
      <c r="H149" s="309">
        <f>H151</f>
        <v>37830</v>
      </c>
      <c r="I149" s="413"/>
      <c r="J149" s="309"/>
      <c r="K149" s="309">
        <f>K151</f>
        <v>37830</v>
      </c>
      <c r="L149" s="309"/>
      <c r="M149" s="309"/>
      <c r="N149" s="398">
        <f>N151</f>
        <v>37830</v>
      </c>
      <c r="O149" s="309"/>
      <c r="P149" s="321"/>
    </row>
    <row r="150" spans="1:16" ht="13.8">
      <c r="A150" s="302" t="s">
        <v>46</v>
      </c>
      <c r="B150" s="97" t="s">
        <v>335</v>
      </c>
      <c r="C150" s="101" t="s">
        <v>31</v>
      </c>
      <c r="D150" s="101" t="s">
        <v>31</v>
      </c>
      <c r="E150" s="101" t="s">
        <v>322</v>
      </c>
      <c r="F150" s="101" t="s">
        <v>75</v>
      </c>
      <c r="G150" s="102">
        <v>300</v>
      </c>
      <c r="H150" s="276"/>
      <c r="I150" s="413"/>
      <c r="J150" s="359"/>
      <c r="K150" s="276"/>
      <c r="L150" s="276"/>
      <c r="M150" s="276"/>
      <c r="N150" s="403"/>
      <c r="O150" s="276"/>
      <c r="P150" s="321"/>
    </row>
    <row r="151" spans="1:16" ht="27">
      <c r="A151" s="82" t="s">
        <v>48</v>
      </c>
      <c r="B151" s="97" t="s">
        <v>373</v>
      </c>
      <c r="C151" s="105" t="s">
        <v>31</v>
      </c>
      <c r="D151" s="105" t="s">
        <v>31</v>
      </c>
      <c r="E151" s="105" t="s">
        <v>322</v>
      </c>
      <c r="F151" s="105" t="s">
        <v>77</v>
      </c>
      <c r="G151" s="106">
        <v>342</v>
      </c>
      <c r="H151" s="345">
        <v>37830</v>
      </c>
      <c r="I151" s="413"/>
      <c r="J151" s="345"/>
      <c r="K151" s="345">
        <v>37830</v>
      </c>
      <c r="L151" s="380"/>
      <c r="M151" s="380"/>
      <c r="N151" s="404">
        <v>37830</v>
      </c>
      <c r="O151" s="380"/>
      <c r="P151" s="321"/>
    </row>
    <row r="152" spans="1:16">
      <c r="A152" s="5" t="s">
        <v>58</v>
      </c>
      <c r="B152" s="106"/>
      <c r="C152" s="106"/>
      <c r="D152" s="106"/>
      <c r="E152" s="106"/>
      <c r="F152" s="106"/>
      <c r="G152" s="106"/>
      <c r="H152" s="360">
        <f>H61</f>
        <v>8835984</v>
      </c>
      <c r="I152" s="413"/>
      <c r="J152" s="360"/>
      <c r="K152" s="360">
        <f>K61</f>
        <v>8615560</v>
      </c>
      <c r="L152" s="360"/>
      <c r="M152" s="360"/>
      <c r="N152" s="407">
        <f>N61</f>
        <v>8472190</v>
      </c>
      <c r="O152" s="360"/>
      <c r="P152" s="321"/>
    </row>
    <row r="153" spans="1:16">
      <c r="A153" s="7"/>
      <c r="B153" s="63"/>
      <c r="C153" s="136"/>
      <c r="D153" s="136"/>
      <c r="E153" s="136"/>
      <c r="F153" s="136"/>
      <c r="G153" s="63"/>
      <c r="H153" s="63"/>
      <c r="I153" s="361"/>
      <c r="J153" s="362"/>
      <c r="K153" s="363"/>
      <c r="L153" s="363"/>
      <c r="M153" s="363"/>
      <c r="N153" s="363"/>
      <c r="O153" s="363"/>
    </row>
    <row r="154" spans="1:16">
      <c r="A154" s="57"/>
      <c r="B154" s="57"/>
      <c r="C154" s="57"/>
      <c r="D154" s="57"/>
      <c r="E154" s="57"/>
      <c r="F154" s="57"/>
      <c r="G154" s="57"/>
      <c r="H154" s="57"/>
      <c r="I154" s="145"/>
      <c r="J154" s="145"/>
      <c r="K154" s="145"/>
      <c r="L154" s="145"/>
      <c r="M154" s="145"/>
      <c r="N154" s="145"/>
      <c r="O154" s="145"/>
    </row>
    <row r="155" spans="1:16">
      <c r="A155" s="57" t="s">
        <v>95</v>
      </c>
      <c r="B155" s="57"/>
      <c r="C155" s="57"/>
      <c r="D155" s="57"/>
      <c r="E155" s="57"/>
      <c r="F155" s="57" t="s">
        <v>60</v>
      </c>
      <c r="G155" s="57"/>
      <c r="H155" s="57"/>
      <c r="I155" s="145"/>
      <c r="J155" s="146"/>
      <c r="K155" s="280"/>
      <c r="L155" s="280"/>
      <c r="M155" s="280"/>
      <c r="P155" s="61"/>
    </row>
    <row r="156" spans="1:16">
      <c r="A156" s="57"/>
      <c r="B156" s="57"/>
      <c r="C156" s="57"/>
      <c r="D156" s="57"/>
      <c r="E156" s="57"/>
      <c r="F156" s="57"/>
      <c r="G156" s="57"/>
      <c r="H156" s="57"/>
      <c r="I156" s="145"/>
      <c r="J156" s="146"/>
    </row>
    <row r="157" spans="1:16">
      <c r="A157" s="57" t="s">
        <v>96</v>
      </c>
      <c r="B157" s="57"/>
      <c r="C157" s="57"/>
      <c r="D157" s="57"/>
      <c r="E157" s="57"/>
      <c r="F157" s="57" t="s">
        <v>282</v>
      </c>
      <c r="G157" s="57"/>
      <c r="H157" s="57"/>
      <c r="I157" s="145" t="s">
        <v>61</v>
      </c>
      <c r="J157" s="146"/>
    </row>
    <row r="158" spans="1:16">
      <c r="I158" s="189">
        <f>H143+H115</f>
        <v>21385</v>
      </c>
      <c r="J158" s="189">
        <f>J143+J115</f>
        <v>0</v>
      </c>
      <c r="K158" s="189">
        <f>K143+K115</f>
        <v>0</v>
      </c>
      <c r="L158" s="189"/>
      <c r="M158" s="189"/>
      <c r="N158" s="189">
        <f>N143+N115</f>
        <v>0</v>
      </c>
      <c r="O158" s="189"/>
    </row>
    <row r="159" spans="1:16">
      <c r="H159" s="6" t="s">
        <v>381</v>
      </c>
      <c r="I159" s="145">
        <f>H76+H78+H81+H83+H87+H121+H123+H124+H125+H129</f>
        <v>7168929</v>
      </c>
      <c r="J159" s="145">
        <f>J76+J78+J81+J83+J87+J121+J123+J124+J125+J129</f>
        <v>0</v>
      </c>
      <c r="K159" s="145">
        <f>K76+K78+K81+K83+K87+K121+K123+K124+K125+K129</f>
        <v>7294470</v>
      </c>
      <c r="L159" s="145"/>
      <c r="M159" s="145"/>
      <c r="N159" s="145">
        <f>N76+N78+N81+N83+N87+N121+N123+N124+N125+N129</f>
        <v>7356160</v>
      </c>
      <c r="O159" s="145"/>
    </row>
    <row r="160" spans="1:16">
      <c r="H160" s="6" t="s">
        <v>382</v>
      </c>
      <c r="I160" s="145">
        <f>H68+H70+H94+H95+H96+H98+H101+H102+H106+H107+H111+H135+H138</f>
        <v>1164200</v>
      </c>
      <c r="J160" s="145">
        <f>J68+J70+J94+J95+J96+J98+J101+J102+J106+J107+J111+J135+J138</f>
        <v>0</v>
      </c>
      <c r="K160" s="145">
        <f>K68+K70+K94+K95+K96+K98+K101+K102+K106+K107+K111+K135+K138</f>
        <v>844870</v>
      </c>
      <c r="L160" s="145"/>
      <c r="M160" s="145"/>
      <c r="N160" s="145">
        <f>N68+N70+N94+N95+N96+N98+N101+N102+N106+N107+N111+N135+N138</f>
        <v>628130</v>
      </c>
      <c r="O160" s="145"/>
    </row>
    <row r="161" spans="8:15">
      <c r="H161" s="6" t="s">
        <v>383</v>
      </c>
      <c r="I161" s="145">
        <f>H118+H73</f>
        <v>224510</v>
      </c>
      <c r="J161" s="145">
        <f>J118+J73</f>
        <v>0</v>
      </c>
      <c r="K161" s="145">
        <f>K118+K73</f>
        <v>233800</v>
      </c>
      <c r="L161" s="145"/>
      <c r="M161" s="145"/>
      <c r="N161" s="145">
        <f>N118+N73</f>
        <v>245480</v>
      </c>
      <c r="O161" s="145"/>
    </row>
    <row r="162" spans="8:15">
      <c r="H162" s="6" t="s">
        <v>384</v>
      </c>
      <c r="I162" s="145">
        <f>H132</f>
        <v>200000</v>
      </c>
      <c r="J162" s="145">
        <f>J132</f>
        <v>0</v>
      </c>
      <c r="K162" s="145">
        <f>K132</f>
        <v>200000</v>
      </c>
      <c r="L162" s="145"/>
      <c r="M162" s="145"/>
      <c r="N162" s="145">
        <f>N132</f>
        <v>200000</v>
      </c>
      <c r="O162" s="145"/>
    </row>
    <row r="163" spans="8:15">
      <c r="H163" s="6" t="s">
        <v>385</v>
      </c>
      <c r="I163" s="145">
        <f>H148</f>
        <v>4590</v>
      </c>
      <c r="J163" s="145">
        <f>J148</f>
        <v>0</v>
      </c>
      <c r="K163" s="145">
        <f>K148</f>
        <v>4590</v>
      </c>
      <c r="L163" s="145"/>
      <c r="M163" s="145"/>
      <c r="N163" s="145">
        <f>N148</f>
        <v>4590</v>
      </c>
      <c r="O163" s="145"/>
    </row>
    <row r="164" spans="8:15">
      <c r="H164" s="6" t="s">
        <v>386</v>
      </c>
      <c r="I164" s="145">
        <f>H151</f>
        <v>37830</v>
      </c>
      <c r="J164" s="145">
        <f>J151</f>
        <v>0</v>
      </c>
      <c r="K164" s="145">
        <f>K151</f>
        <v>37830</v>
      </c>
      <c r="L164" s="145"/>
      <c r="M164" s="145"/>
      <c r="N164" s="145">
        <f>N151</f>
        <v>37830</v>
      </c>
      <c r="O164" s="145"/>
    </row>
    <row r="165" spans="8:15">
      <c r="H165" s="324"/>
      <c r="I165" s="145">
        <f>SUM(I159:I164)+I158</f>
        <v>8821444</v>
      </c>
      <c r="J165" s="145">
        <f>SUM(J159:J164)+J158</f>
        <v>0</v>
      </c>
      <c r="K165" s="145">
        <f>SUM(K159:K164)+K158</f>
        <v>8615560</v>
      </c>
      <c r="L165" s="145"/>
      <c r="M165" s="145"/>
      <c r="N165" s="145">
        <f>SUM(N159:N164)+N158</f>
        <v>8472190</v>
      </c>
      <c r="O165" s="145"/>
    </row>
    <row r="166" spans="8:15">
      <c r="H166" s="324"/>
      <c r="I166" s="145">
        <f>I165-H152</f>
        <v>-14540</v>
      </c>
      <c r="J166" s="145">
        <f>J165-J152</f>
        <v>0</v>
      </c>
      <c r="K166" s="145">
        <f>K165-K152</f>
        <v>0</v>
      </c>
      <c r="L166" s="145"/>
      <c r="M166" s="145"/>
      <c r="N166" s="145">
        <f>N165-N152</f>
        <v>0</v>
      </c>
      <c r="O166" s="145"/>
    </row>
  </sheetData>
  <mergeCells count="36">
    <mergeCell ref="A12:G12"/>
    <mergeCell ref="J14:J15"/>
    <mergeCell ref="H22:I22"/>
    <mergeCell ref="A57:A59"/>
    <mergeCell ref="B57:B59"/>
    <mergeCell ref="J20:J21"/>
    <mergeCell ref="J16:J17"/>
    <mergeCell ref="H19:I19"/>
    <mergeCell ref="B20:G20"/>
    <mergeCell ref="H20:I21"/>
    <mergeCell ref="B16:G16"/>
    <mergeCell ref="H16:I16"/>
    <mergeCell ref="B18:G18"/>
    <mergeCell ref="H18:I18"/>
    <mergeCell ref="A13:G13"/>
    <mergeCell ref="H13:I13"/>
    <mergeCell ref="B14:G14"/>
    <mergeCell ref="H14:I14"/>
    <mergeCell ref="A4:A5"/>
    <mergeCell ref="F4:J5"/>
    <mergeCell ref="H9:I9"/>
    <mergeCell ref="H10:I11"/>
    <mergeCell ref="J10:J11"/>
    <mergeCell ref="A11:G11"/>
    <mergeCell ref="G57:G59"/>
    <mergeCell ref="C57:F58"/>
    <mergeCell ref="H58:J58"/>
    <mergeCell ref="K58:M58"/>
    <mergeCell ref="N58:P58"/>
    <mergeCell ref="I57:N57"/>
    <mergeCell ref="A26:D27"/>
    <mergeCell ref="E26:E28"/>
    <mergeCell ref="F26:N26"/>
    <mergeCell ref="F27:H27"/>
    <mergeCell ref="I27:K27"/>
    <mergeCell ref="L27:N27"/>
  </mergeCells>
  <phoneticPr fontId="0" type="noConversion"/>
  <pageMargins left="0" right="0" top="0.39370078740157483" bottom="0" header="0" footer="0"/>
  <pageSetup paperSize="9" scale="70" fitToWidth="2" fitToHeight="2" orientation="portrait" horizontalDpi="4294967293" r:id="rId1"/>
  <headerFooter alignWithMargins="0"/>
  <rowBreaks count="1" manualBreakCount="1">
    <brk id="84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T25"/>
  <sheetViews>
    <sheetView view="pageBreakPreview" zoomScale="60" zoomScaleNormal="100" workbookViewId="0">
      <selection activeCell="O20" sqref="O20"/>
    </sheetView>
  </sheetViews>
  <sheetFormatPr defaultRowHeight="13.2"/>
  <cols>
    <col min="1" max="5" width="4.6640625" customWidth="1"/>
    <col min="6" max="6" width="11.109375" customWidth="1"/>
    <col min="7" max="7" width="4.6640625" customWidth="1"/>
    <col min="8" max="8" width="3.44140625" customWidth="1"/>
    <col min="9" max="9" width="5.44140625" customWidth="1"/>
    <col min="10" max="10" width="4.6640625" customWidth="1"/>
    <col min="11" max="11" width="5.44140625" customWidth="1"/>
    <col min="12" max="12" width="6.109375" customWidth="1"/>
    <col min="13" max="17" width="4.6640625" customWidth="1"/>
    <col min="18" max="18" width="9.5546875" customWidth="1"/>
    <col min="20" max="20" width="10.88671875" bestFit="1" customWidth="1"/>
  </cols>
  <sheetData>
    <row r="1" spans="1:20">
      <c r="A1" s="4"/>
      <c r="B1" s="9"/>
      <c r="C1" s="9"/>
      <c r="D1" s="9"/>
      <c r="E1" s="9"/>
      <c r="F1" s="9"/>
      <c r="G1" s="9"/>
      <c r="H1" s="9"/>
      <c r="I1" s="9"/>
      <c r="J1" s="9"/>
      <c r="K1" s="9"/>
      <c r="L1" s="11" t="s">
        <v>113</v>
      </c>
      <c r="M1" s="11"/>
      <c r="N1" s="11"/>
      <c r="O1" s="11"/>
      <c r="P1" s="11"/>
      <c r="Q1" s="12"/>
      <c r="R1" s="12"/>
    </row>
    <row r="2" spans="1:20" ht="13.2" customHeight="1">
      <c r="A2" s="672"/>
      <c r="B2" s="672"/>
      <c r="C2" s="672"/>
      <c r="D2" s="672"/>
      <c r="E2" s="672"/>
      <c r="F2" s="672"/>
      <c r="G2" s="9"/>
      <c r="H2" s="9"/>
      <c r="I2" s="9"/>
      <c r="J2" s="9"/>
      <c r="K2" s="9"/>
      <c r="L2" s="567" t="s">
        <v>241</v>
      </c>
      <c r="M2" s="567"/>
      <c r="N2" s="567"/>
      <c r="O2" s="567"/>
      <c r="P2" s="567"/>
      <c r="Q2" s="567"/>
      <c r="R2" s="567"/>
    </row>
    <row r="3" spans="1:20">
      <c r="A3" s="672"/>
      <c r="B3" s="672"/>
      <c r="C3" s="672"/>
      <c r="D3" s="672"/>
      <c r="E3" s="672"/>
      <c r="F3" s="672"/>
      <c r="G3" s="9"/>
      <c r="H3" s="9"/>
      <c r="I3" s="9"/>
      <c r="J3" s="9"/>
      <c r="K3" s="9"/>
      <c r="L3" s="567"/>
      <c r="M3" s="567"/>
      <c r="N3" s="567"/>
      <c r="O3" s="567"/>
      <c r="P3" s="567"/>
      <c r="Q3" s="567"/>
      <c r="R3" s="567"/>
    </row>
    <row r="4" spans="1:20">
      <c r="A4" s="4"/>
      <c r="B4" s="9"/>
      <c r="C4" s="9"/>
      <c r="D4" s="9"/>
      <c r="E4" s="9"/>
      <c r="F4" s="9"/>
      <c r="G4" s="9"/>
      <c r="H4" s="9"/>
      <c r="I4" s="9"/>
      <c r="J4" s="9"/>
      <c r="K4" s="9"/>
      <c r="L4" s="11" t="s">
        <v>353</v>
      </c>
      <c r="M4" s="11"/>
      <c r="N4" s="11"/>
      <c r="O4" s="11"/>
      <c r="P4" s="11"/>
      <c r="Q4" s="12"/>
      <c r="R4" s="12"/>
    </row>
    <row r="5" spans="1:20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11" t="s">
        <v>66</v>
      </c>
      <c r="M5" s="11"/>
      <c r="N5" s="11"/>
      <c r="O5" s="11"/>
      <c r="P5" s="11"/>
      <c r="Q5" s="9"/>
      <c r="R5" s="9"/>
    </row>
    <row r="6" spans="1:20">
      <c r="A6" s="45"/>
      <c r="B6" s="9"/>
      <c r="C6" s="9"/>
      <c r="D6" s="9"/>
      <c r="E6" s="673" t="s">
        <v>24</v>
      </c>
      <c r="F6" s="673"/>
      <c r="G6" s="673"/>
      <c r="H6" s="673"/>
      <c r="I6" s="673"/>
      <c r="J6" s="673"/>
      <c r="K6" s="673"/>
      <c r="L6" s="673"/>
      <c r="M6" s="9"/>
      <c r="N6" s="9"/>
      <c r="O6" s="9"/>
      <c r="P6" s="9"/>
      <c r="Q6" s="9"/>
      <c r="R6" s="9"/>
    </row>
    <row r="7" spans="1:20">
      <c r="A7" s="673" t="s">
        <v>388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</row>
    <row r="8" spans="1:20">
      <c r="A8" s="45"/>
      <c r="B8" s="9"/>
      <c r="C8" s="9"/>
      <c r="D8" s="9"/>
      <c r="E8" s="674" t="s">
        <v>175</v>
      </c>
      <c r="F8" s="674"/>
      <c r="G8" s="674"/>
      <c r="H8" s="674"/>
      <c r="I8" s="674"/>
      <c r="J8" s="674"/>
      <c r="K8" s="674"/>
      <c r="L8" s="674"/>
      <c r="M8" s="9"/>
      <c r="N8" s="9"/>
      <c r="O8" s="9"/>
      <c r="P8" s="9"/>
      <c r="Q8" s="9"/>
      <c r="R8" s="9"/>
      <c r="T8">
        <v>224510</v>
      </c>
    </row>
    <row r="9" spans="1:20">
      <c r="A9" s="4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0">
      <c r="A10" s="525" t="s">
        <v>485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</row>
    <row r="1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9" t="s">
        <v>30</v>
      </c>
      <c r="R11" s="10"/>
    </row>
    <row r="12" spans="1:20" ht="25.5" customHeight="1">
      <c r="A12" s="31" t="s">
        <v>25</v>
      </c>
      <c r="B12" s="535" t="s">
        <v>26</v>
      </c>
      <c r="C12" s="535"/>
      <c r="D12" s="535"/>
      <c r="E12" s="535"/>
      <c r="F12" s="535"/>
      <c r="G12" s="535"/>
      <c r="H12" s="535" t="s">
        <v>28</v>
      </c>
      <c r="I12" s="535"/>
      <c r="J12" s="657" t="s">
        <v>67</v>
      </c>
      <c r="K12" s="489"/>
      <c r="L12" s="489"/>
      <c r="M12" s="489"/>
      <c r="N12" s="489"/>
      <c r="O12" s="489"/>
      <c r="P12" s="489"/>
      <c r="Q12" s="489"/>
      <c r="R12" s="490"/>
    </row>
    <row r="13" spans="1:20">
      <c r="A13" s="31">
        <v>1</v>
      </c>
      <c r="B13" s="535">
        <v>2</v>
      </c>
      <c r="C13" s="535"/>
      <c r="D13" s="535"/>
      <c r="E13" s="535"/>
      <c r="F13" s="535"/>
      <c r="G13" s="535"/>
      <c r="H13" s="535">
        <v>3</v>
      </c>
      <c r="I13" s="535"/>
      <c r="J13" s="657">
        <v>4</v>
      </c>
      <c r="K13" s="485"/>
      <c r="L13" s="485"/>
      <c r="M13" s="485"/>
      <c r="N13" s="485"/>
      <c r="O13" s="485"/>
      <c r="P13" s="485"/>
      <c r="Q13" s="485"/>
      <c r="R13" s="486"/>
    </row>
    <row r="14" spans="1:20" ht="13.5" customHeight="1">
      <c r="A14" s="47">
        <v>1</v>
      </c>
      <c r="B14" s="658" t="s">
        <v>253</v>
      </c>
      <c r="C14" s="659"/>
      <c r="D14" s="659"/>
      <c r="E14" s="659"/>
      <c r="F14" s="659"/>
      <c r="G14" s="660"/>
      <c r="H14" s="661"/>
      <c r="I14" s="661"/>
      <c r="J14" s="662"/>
      <c r="K14" s="663"/>
      <c r="L14" s="664"/>
      <c r="M14" s="664"/>
      <c r="N14" s="664"/>
      <c r="O14" s="664"/>
      <c r="P14" s="664"/>
      <c r="Q14" s="664"/>
      <c r="R14" s="665"/>
    </row>
    <row r="15" spans="1:20" ht="25.95" customHeight="1">
      <c r="A15" s="31"/>
      <c r="B15" s="529" t="s">
        <v>488</v>
      </c>
      <c r="C15" s="530"/>
      <c r="D15" s="530"/>
      <c r="E15" s="530"/>
      <c r="F15" s="530"/>
      <c r="G15" s="531"/>
      <c r="H15" s="532"/>
      <c r="I15" s="532"/>
      <c r="J15" s="573">
        <v>224510</v>
      </c>
      <c r="K15" s="664"/>
      <c r="L15" s="664"/>
      <c r="M15" s="664"/>
      <c r="N15" s="664"/>
      <c r="O15" s="664"/>
      <c r="P15" s="664"/>
      <c r="Q15" s="664"/>
      <c r="R15" s="665"/>
    </row>
    <row r="16" spans="1:20" ht="13.2" customHeight="1">
      <c r="A16" s="31"/>
      <c r="B16" s="666" t="s">
        <v>57</v>
      </c>
      <c r="C16" s="667"/>
      <c r="D16" s="667"/>
      <c r="E16" s="667"/>
      <c r="F16" s="667"/>
      <c r="G16" s="667"/>
      <c r="H16" s="667"/>
      <c r="I16" s="667"/>
      <c r="J16" s="667"/>
      <c r="K16" s="667"/>
      <c r="L16" s="667"/>
      <c r="M16" s="667"/>
      <c r="N16" s="667"/>
      <c r="O16" s="668"/>
      <c r="P16" s="654">
        <v>224510</v>
      </c>
      <c r="Q16" s="655"/>
      <c r="R16" s="656"/>
    </row>
    <row r="19" spans="1:13">
      <c r="A19" s="25" t="s">
        <v>191</v>
      </c>
      <c r="B19" s="18"/>
      <c r="C19" s="18"/>
      <c r="D19" s="9"/>
      <c r="E19" s="9"/>
      <c r="F19" s="9"/>
      <c r="G19" s="23"/>
      <c r="H19" s="716">
        <f>J15</f>
        <v>224510</v>
      </c>
      <c r="I19" s="716"/>
      <c r="J19" s="716"/>
      <c r="K19" s="23"/>
      <c r="L19" s="23"/>
      <c r="M19" s="23"/>
    </row>
    <row r="20" spans="1:13">
      <c r="A20" s="22"/>
      <c r="B20" s="23"/>
      <c r="C20" s="23"/>
      <c r="D20" s="23"/>
      <c r="E20" s="23"/>
      <c r="F20" s="23"/>
      <c r="G20" s="23"/>
      <c r="H20" s="24"/>
      <c r="I20" s="24"/>
      <c r="J20" s="23"/>
      <c r="K20" s="23"/>
      <c r="L20" s="23"/>
      <c r="M20" s="23"/>
    </row>
    <row r="21" spans="1:13">
      <c r="A21" s="22"/>
      <c r="B21" s="26"/>
      <c r="C21" s="26"/>
      <c r="D21" s="26"/>
      <c r="E21" s="26"/>
      <c r="F21" s="26"/>
      <c r="G21" s="26"/>
      <c r="H21" s="24"/>
      <c r="I21" s="24"/>
      <c r="J21" s="23"/>
      <c r="K21" s="23"/>
      <c r="L21" s="23"/>
      <c r="M21" s="23"/>
    </row>
    <row r="22" spans="1:13">
      <c r="A22" s="27" t="s">
        <v>95</v>
      </c>
      <c r="B22" s="27"/>
      <c r="C22" s="27"/>
      <c r="D22" s="27"/>
      <c r="E22" s="27"/>
      <c r="F22" s="27"/>
      <c r="G22" s="27"/>
      <c r="H22" s="27"/>
      <c r="I22" s="27"/>
      <c r="J22" s="27"/>
      <c r="K22" s="27" t="s">
        <v>60</v>
      </c>
      <c r="L22" s="27"/>
      <c r="M22" s="27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A24" s="27" t="s">
        <v>96</v>
      </c>
      <c r="B24" s="9"/>
      <c r="C24" s="9"/>
      <c r="D24" s="9"/>
      <c r="E24" s="9"/>
      <c r="F24" s="9"/>
      <c r="G24" s="9"/>
      <c r="H24" s="27"/>
      <c r="I24" s="27"/>
      <c r="J24" s="27"/>
      <c r="K24" s="9" t="s">
        <v>282</v>
      </c>
      <c r="L24" s="27"/>
      <c r="M24" s="27"/>
    </row>
    <row r="25" spans="1:13">
      <c r="A25" s="30" t="s">
        <v>61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21">
    <mergeCell ref="H19:J19"/>
    <mergeCell ref="A2:F3"/>
    <mergeCell ref="L2:R3"/>
    <mergeCell ref="E6:L6"/>
    <mergeCell ref="E8:L8"/>
    <mergeCell ref="A7:R7"/>
    <mergeCell ref="P16:R16"/>
    <mergeCell ref="B13:G13"/>
    <mergeCell ref="B14:G14"/>
    <mergeCell ref="A10:R10"/>
    <mergeCell ref="H13:I13"/>
    <mergeCell ref="B12:G12"/>
    <mergeCell ref="H12:I12"/>
    <mergeCell ref="J12:R12"/>
    <mergeCell ref="H15:I15"/>
    <mergeCell ref="B15:G15"/>
    <mergeCell ref="H14:I14"/>
    <mergeCell ref="J13:R13"/>
    <mergeCell ref="J14:R14"/>
    <mergeCell ref="J15:R15"/>
    <mergeCell ref="B16:O16"/>
  </mergeCells>
  <phoneticPr fontId="2" type="noConversion"/>
  <pageMargins left="0.7" right="0.7" top="0.75" bottom="0.75" header="0.3" footer="0.3"/>
  <pageSetup paperSize="9" scale="91" orientation="portrait" r:id="rId1"/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10"/>
  </sheetPr>
  <dimension ref="A1:U38"/>
  <sheetViews>
    <sheetView showGridLines="0" view="pageBreakPreview" topLeftCell="B1" zoomScale="60" zoomScaleNormal="100" workbookViewId="0">
      <selection activeCell="C16" sqref="C16:H16"/>
    </sheetView>
  </sheetViews>
  <sheetFormatPr defaultRowHeight="13.2" outlineLevelRow="1"/>
  <cols>
    <col min="1" max="1" width="3.33203125" hidden="1" customWidth="1"/>
    <col min="2" max="2" width="4.6640625" style="45" customWidth="1"/>
    <col min="3" max="6" width="4.6640625" style="9" customWidth="1"/>
    <col min="7" max="7" width="11.109375" style="9" customWidth="1"/>
    <col min="8" max="8" width="4.6640625" style="9" customWidth="1"/>
    <col min="9" max="9" width="3.44140625" style="9" customWidth="1"/>
    <col min="10" max="10" width="5.44140625" style="9" customWidth="1"/>
    <col min="11" max="11" width="4.6640625" style="9" customWidth="1"/>
    <col min="12" max="12" width="4.5546875" style="9" customWidth="1"/>
    <col min="13" max="13" width="6.109375" style="9" customWidth="1"/>
    <col min="14" max="18" width="4.6640625" style="9" customWidth="1"/>
    <col min="19" max="19" width="9.5546875" style="9" customWidth="1"/>
    <col min="20" max="20" width="4.6640625" customWidth="1"/>
    <col min="21" max="21" width="11" customWidth="1"/>
    <col min="22" max="22" width="10.88671875" customWidth="1"/>
  </cols>
  <sheetData>
    <row r="1" spans="2:21">
      <c r="B1" s="4"/>
      <c r="M1" s="11" t="s">
        <v>113</v>
      </c>
      <c r="N1" s="11"/>
      <c r="O1" s="11"/>
      <c r="P1" s="11"/>
      <c r="Q1" s="11"/>
      <c r="R1" s="12"/>
      <c r="S1" s="12"/>
      <c r="U1" s="1"/>
    </row>
    <row r="2" spans="2:21">
      <c r="B2" s="4"/>
      <c r="M2" s="567" t="s">
        <v>176</v>
      </c>
      <c r="N2" s="567"/>
      <c r="O2" s="567"/>
      <c r="P2" s="567"/>
      <c r="Q2" s="567"/>
      <c r="R2" s="567"/>
      <c r="S2" s="567"/>
      <c r="U2" s="1"/>
    </row>
    <row r="3" spans="2:21" ht="12.75" customHeight="1">
      <c r="B3" s="672"/>
      <c r="C3" s="672"/>
      <c r="D3" s="672"/>
      <c r="E3" s="672"/>
      <c r="F3" s="672"/>
      <c r="G3" s="672"/>
      <c r="M3" s="567"/>
      <c r="N3" s="567"/>
      <c r="O3" s="567"/>
      <c r="P3" s="567"/>
      <c r="Q3" s="567"/>
      <c r="R3" s="567"/>
      <c r="S3" s="567"/>
    </row>
    <row r="4" spans="2:21">
      <c r="B4" s="4"/>
      <c r="M4" s="11" t="s">
        <v>177</v>
      </c>
      <c r="N4" s="11"/>
      <c r="O4" s="11"/>
      <c r="P4" s="11"/>
      <c r="Q4" s="11"/>
      <c r="R4" s="12"/>
      <c r="S4" s="12"/>
    </row>
    <row r="5" spans="2:21" ht="12.75" customHeight="1">
      <c r="B5" s="4"/>
      <c r="M5" s="11" t="s">
        <v>66</v>
      </c>
      <c r="N5" s="11"/>
      <c r="O5" s="11"/>
      <c r="P5" s="11"/>
      <c r="Q5" s="11"/>
    </row>
    <row r="6" spans="2:21">
      <c r="F6" s="673" t="s">
        <v>24</v>
      </c>
      <c r="G6" s="673"/>
      <c r="H6" s="673"/>
      <c r="I6" s="673"/>
      <c r="J6" s="673"/>
      <c r="K6" s="673"/>
      <c r="L6" s="673"/>
      <c r="M6" s="673"/>
    </row>
    <row r="7" spans="2:21">
      <c r="F7" s="673" t="s">
        <v>196</v>
      </c>
      <c r="G7" s="673"/>
      <c r="H7" s="673"/>
      <c r="I7" s="673"/>
      <c r="J7" s="673"/>
      <c r="K7" s="673"/>
      <c r="L7" s="673"/>
      <c r="M7" s="673"/>
    </row>
    <row r="8" spans="2:21" ht="13.5" customHeight="1">
      <c r="F8" s="674" t="s">
        <v>175</v>
      </c>
      <c r="G8" s="674"/>
      <c r="H8" s="674"/>
      <c r="I8" s="674"/>
      <c r="J8" s="674"/>
      <c r="K8" s="674"/>
      <c r="L8" s="674"/>
      <c r="M8" s="674"/>
    </row>
    <row r="9" spans="2:21" ht="19.5" customHeight="1"/>
    <row r="10" spans="2:21" ht="5.25" customHeight="1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36"/>
      <c r="R10" s="19"/>
      <c r="S10" s="19"/>
    </row>
    <row r="11" spans="2:21" ht="9.75" customHeight="1"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19"/>
      <c r="M11" s="19"/>
      <c r="N11" s="19"/>
      <c r="O11" s="19"/>
      <c r="P11" s="19"/>
      <c r="Q11" s="19"/>
      <c r="R11" s="19"/>
      <c r="S11" s="19"/>
    </row>
    <row r="12" spans="2:21" ht="15.75" customHeight="1">
      <c r="B12" s="618" t="s">
        <v>74</v>
      </c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</row>
    <row r="13" spans="2:21" ht="15.75" customHeight="1">
      <c r="B13" s="4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2:21" ht="35.25" customHeight="1">
      <c r="B14" s="31" t="s">
        <v>25</v>
      </c>
      <c r="C14" s="535" t="s">
        <v>26</v>
      </c>
      <c r="D14" s="535"/>
      <c r="E14" s="535"/>
      <c r="F14" s="535"/>
      <c r="G14" s="535"/>
      <c r="H14" s="535"/>
      <c r="I14" s="535" t="s">
        <v>28</v>
      </c>
      <c r="J14" s="535"/>
      <c r="K14" s="544" t="s">
        <v>161</v>
      </c>
      <c r="L14" s="545"/>
      <c r="M14" s="546"/>
      <c r="N14" s="535" t="s">
        <v>162</v>
      </c>
      <c r="O14" s="535"/>
      <c r="P14" s="535"/>
      <c r="Q14" s="535" t="s">
        <v>37</v>
      </c>
      <c r="R14" s="535"/>
      <c r="S14" s="535"/>
    </row>
    <row r="15" spans="2:21" ht="13.5" customHeight="1">
      <c r="B15" s="31">
        <v>1</v>
      </c>
      <c r="C15" s="535">
        <v>2</v>
      </c>
      <c r="D15" s="535"/>
      <c r="E15" s="535"/>
      <c r="F15" s="535"/>
      <c r="G15" s="535"/>
      <c r="H15" s="535"/>
      <c r="I15" s="535">
        <v>3</v>
      </c>
      <c r="J15" s="535"/>
      <c r="K15" s="544">
        <v>4</v>
      </c>
      <c r="L15" s="545"/>
      <c r="M15" s="546"/>
      <c r="N15" s="535">
        <v>5</v>
      </c>
      <c r="O15" s="535"/>
      <c r="P15" s="535"/>
      <c r="Q15" s="535">
        <v>6</v>
      </c>
      <c r="R15" s="535"/>
      <c r="S15" s="535"/>
    </row>
    <row r="16" spans="2:21" ht="55.5" customHeight="1">
      <c r="B16" s="31">
        <v>2</v>
      </c>
      <c r="C16" s="529"/>
      <c r="D16" s="530"/>
      <c r="E16" s="530"/>
      <c r="F16" s="530"/>
      <c r="G16" s="530"/>
      <c r="H16" s="531"/>
      <c r="I16" s="723" t="s">
        <v>168</v>
      </c>
      <c r="J16" s="724"/>
      <c r="K16" s="526" t="s">
        <v>207</v>
      </c>
      <c r="L16" s="527"/>
      <c r="M16" s="528"/>
      <c r="N16" s="526" t="s">
        <v>207</v>
      </c>
      <c r="O16" s="527"/>
      <c r="P16" s="528"/>
      <c r="Q16" s="526">
        <v>6510</v>
      </c>
      <c r="R16" s="527"/>
      <c r="S16" s="528"/>
    </row>
    <row r="17" spans="2:21" ht="13.95" customHeight="1">
      <c r="B17" s="669" t="s">
        <v>57</v>
      </c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70"/>
      <c r="O17" s="670"/>
      <c r="P17" s="671"/>
      <c r="Q17" s="576">
        <f>Q16</f>
        <v>6510</v>
      </c>
      <c r="R17" s="577"/>
      <c r="S17" s="578"/>
    </row>
    <row r="18" spans="2:21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59"/>
      <c r="R18" s="59"/>
      <c r="S18" s="59"/>
    </row>
    <row r="19" spans="2:21" hidden="1" outlineLevel="1">
      <c r="B19" s="618" t="s">
        <v>72</v>
      </c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</row>
    <row r="20" spans="2:21" hidden="1" outlineLevel="1">
      <c r="B20" s="46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2:21" ht="26.4" hidden="1" outlineLevel="1">
      <c r="B21" s="31" t="s">
        <v>25</v>
      </c>
      <c r="C21" s="535" t="s">
        <v>26</v>
      </c>
      <c r="D21" s="535"/>
      <c r="E21" s="535"/>
      <c r="F21" s="535"/>
      <c r="G21" s="535"/>
      <c r="H21" s="535"/>
      <c r="I21" s="535" t="s">
        <v>28</v>
      </c>
      <c r="J21" s="535"/>
      <c r="K21" s="544" t="s">
        <v>161</v>
      </c>
      <c r="L21" s="545"/>
      <c r="M21" s="546"/>
      <c r="N21" s="535" t="s">
        <v>162</v>
      </c>
      <c r="O21" s="535"/>
      <c r="P21" s="535"/>
      <c r="Q21" s="535" t="s">
        <v>37</v>
      </c>
      <c r="R21" s="535"/>
      <c r="S21" s="535"/>
    </row>
    <row r="22" spans="2:21" hidden="1" outlineLevel="1">
      <c r="B22" s="31">
        <v>1</v>
      </c>
      <c r="C22" s="535">
        <v>2</v>
      </c>
      <c r="D22" s="535"/>
      <c r="E22" s="535"/>
      <c r="F22" s="535"/>
      <c r="G22" s="535"/>
      <c r="H22" s="535"/>
      <c r="I22" s="535">
        <v>3</v>
      </c>
      <c r="J22" s="535"/>
      <c r="K22" s="544">
        <v>4</v>
      </c>
      <c r="L22" s="545"/>
      <c r="M22" s="546"/>
      <c r="N22" s="535">
        <v>5</v>
      </c>
      <c r="O22" s="535"/>
      <c r="P22" s="535"/>
      <c r="Q22" s="535">
        <v>6</v>
      </c>
      <c r="R22" s="535"/>
      <c r="S22" s="535"/>
    </row>
    <row r="23" spans="2:21" hidden="1" outlineLevel="1">
      <c r="B23" s="31">
        <v>1</v>
      </c>
      <c r="C23" s="529" t="s">
        <v>178</v>
      </c>
      <c r="D23" s="530"/>
      <c r="E23" s="530"/>
      <c r="F23" s="530"/>
      <c r="G23" s="530"/>
      <c r="H23" s="531"/>
      <c r="I23" s="623" t="s">
        <v>78</v>
      </c>
      <c r="J23" s="624"/>
      <c r="K23" s="526">
        <v>10</v>
      </c>
      <c r="L23" s="527"/>
      <c r="M23" s="528"/>
      <c r="N23" s="539">
        <v>87</v>
      </c>
      <c r="O23" s="540"/>
      <c r="P23" s="541"/>
      <c r="Q23" s="539"/>
      <c r="R23" s="540"/>
      <c r="S23" s="541"/>
      <c r="U23">
        <f>K23*N23</f>
        <v>870</v>
      </c>
    </row>
    <row r="24" spans="2:21" hidden="1" outlineLevel="1">
      <c r="B24" s="31">
        <v>2</v>
      </c>
      <c r="C24" s="529" t="s">
        <v>206</v>
      </c>
      <c r="D24" s="530"/>
      <c r="E24" s="530"/>
      <c r="F24" s="530"/>
      <c r="G24" s="530"/>
      <c r="H24" s="531"/>
      <c r="I24" s="623" t="s">
        <v>78</v>
      </c>
      <c r="J24" s="624"/>
      <c r="K24" s="526" t="s">
        <v>207</v>
      </c>
      <c r="L24" s="527"/>
      <c r="M24" s="528"/>
      <c r="N24" s="539" t="s">
        <v>207</v>
      </c>
      <c r="O24" s="540"/>
      <c r="P24" s="541"/>
      <c r="Q24" s="539"/>
      <c r="R24" s="540"/>
      <c r="S24" s="541"/>
    </row>
    <row r="25" spans="2:21" hidden="1" outlineLevel="1">
      <c r="B25" s="669" t="s">
        <v>57</v>
      </c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N25" s="670"/>
      <c r="O25" s="670"/>
      <c r="P25" s="671"/>
      <c r="Q25" s="576">
        <f>SUM(Q23:S24)</f>
        <v>0</v>
      </c>
      <c r="R25" s="577"/>
      <c r="S25" s="578"/>
    </row>
    <row r="26" spans="2:21" collapsed="1">
      <c r="B26" s="51"/>
      <c r="C26" s="19"/>
      <c r="D26" s="19"/>
      <c r="E26" s="19"/>
      <c r="F26" s="19"/>
      <c r="G26" s="19"/>
      <c r="H26" s="19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2:21">
      <c r="B27" s="52"/>
      <c r="D27" s="49" t="s">
        <v>169</v>
      </c>
      <c r="F27" s="42"/>
      <c r="G27" s="140">
        <f>Q17+Q25</f>
        <v>6510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2:21">
      <c r="B28" s="52"/>
      <c r="D28" s="49"/>
      <c r="F28" s="42"/>
      <c r="G28" s="2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2:21">
      <c r="B29" s="53"/>
      <c r="C29" s="19"/>
      <c r="D29" s="19"/>
      <c r="E29" s="19"/>
      <c r="F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2:21">
      <c r="B30" s="11" t="s">
        <v>95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 t="s">
        <v>60</v>
      </c>
      <c r="N30" s="19"/>
      <c r="O30" s="19"/>
      <c r="P30" s="19"/>
      <c r="Q30" s="19"/>
      <c r="R30" s="19"/>
      <c r="S30" s="19"/>
    </row>
    <row r="31" spans="2:21">
      <c r="B31" s="1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2:21">
      <c r="B32" s="11" t="s">
        <v>96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 t="s">
        <v>131</v>
      </c>
      <c r="N32" s="19"/>
      <c r="O32" s="19"/>
      <c r="P32" s="43" t="s">
        <v>61</v>
      </c>
      <c r="Q32" s="19"/>
      <c r="S32" s="19"/>
    </row>
    <row r="33" spans="2:19">
      <c r="C33"/>
      <c r="D33" s="19"/>
      <c r="E33" s="19"/>
      <c r="F33" s="19"/>
      <c r="G33" s="19"/>
      <c r="H33" s="19"/>
    </row>
    <row r="37" spans="2:19">
      <c r="B37" s="50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spans="2:19">
      <c r="C38" s="44"/>
      <c r="D38" s="44"/>
      <c r="E38" s="44"/>
      <c r="F38" s="44"/>
      <c r="G38" s="44"/>
      <c r="H38" s="44"/>
    </row>
  </sheetData>
  <mergeCells count="46">
    <mergeCell ref="F6:M6"/>
    <mergeCell ref="F7:M7"/>
    <mergeCell ref="F8:M8"/>
    <mergeCell ref="K15:M15"/>
    <mergeCell ref="M2:S3"/>
    <mergeCell ref="B12:S12"/>
    <mergeCell ref="B3:G3"/>
    <mergeCell ref="B17:P17"/>
    <mergeCell ref="Q17:S17"/>
    <mergeCell ref="C14:H14"/>
    <mergeCell ref="I14:J14"/>
    <mergeCell ref="K14:M14"/>
    <mergeCell ref="N14:P14"/>
    <mergeCell ref="Q14:S14"/>
    <mergeCell ref="C15:H15"/>
    <mergeCell ref="I15:J15"/>
    <mergeCell ref="C16:H16"/>
    <mergeCell ref="I16:J16"/>
    <mergeCell ref="K16:M16"/>
    <mergeCell ref="N16:P16"/>
    <mergeCell ref="Q15:S15"/>
    <mergeCell ref="N15:P15"/>
    <mergeCell ref="Q16:S16"/>
    <mergeCell ref="B19:S19"/>
    <mergeCell ref="C21:H21"/>
    <mergeCell ref="I21:J21"/>
    <mergeCell ref="K21:M21"/>
    <mergeCell ref="N21:P21"/>
    <mergeCell ref="Q21:S21"/>
    <mergeCell ref="Q22:S22"/>
    <mergeCell ref="C23:H23"/>
    <mergeCell ref="I23:J23"/>
    <mergeCell ref="K23:M23"/>
    <mergeCell ref="N23:P23"/>
    <mergeCell ref="Q23:S23"/>
    <mergeCell ref="C22:H22"/>
    <mergeCell ref="I22:J22"/>
    <mergeCell ref="K22:M22"/>
    <mergeCell ref="N22:P22"/>
    <mergeCell ref="Q24:S24"/>
    <mergeCell ref="B25:P25"/>
    <mergeCell ref="Q25:S25"/>
    <mergeCell ref="C24:H24"/>
    <mergeCell ref="I24:J24"/>
    <mergeCell ref="K24:M24"/>
    <mergeCell ref="N24:P24"/>
  </mergeCells>
  <phoneticPr fontId="2" type="noConversion"/>
  <pageMargins left="0.59055118110236227" right="0" top="0.39370078740157483" bottom="0" header="0" footer="0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24"/>
  <sheetViews>
    <sheetView view="pageBreakPreview" zoomScale="60" zoomScaleNormal="100" workbookViewId="0">
      <selection activeCell="A10" sqref="A10:IV10"/>
    </sheetView>
  </sheetViews>
  <sheetFormatPr defaultRowHeight="13.2"/>
  <cols>
    <col min="1" max="1" width="5.88671875" customWidth="1"/>
    <col min="2" max="2" width="7" customWidth="1"/>
    <col min="3" max="3" width="4.44140625" customWidth="1"/>
    <col min="4" max="4" width="4.5546875" customWidth="1"/>
    <col min="5" max="5" width="4.33203125" customWidth="1"/>
    <col min="6" max="6" width="5.88671875" customWidth="1"/>
    <col min="7" max="7" width="6" customWidth="1"/>
    <col min="8" max="8" width="3.6640625" customWidth="1"/>
    <col min="15" max="15" width="5.44140625" customWidth="1"/>
    <col min="16" max="16" width="6.6640625" customWidth="1"/>
    <col min="17" max="17" width="6.109375" customWidth="1"/>
  </cols>
  <sheetData>
    <row r="1" spans="1:21">
      <c r="A1" s="4"/>
      <c r="B1" s="9"/>
      <c r="C1" s="9"/>
      <c r="D1" s="9"/>
      <c r="E1" s="9"/>
      <c r="F1" s="9"/>
      <c r="G1" s="9"/>
      <c r="H1" s="9"/>
      <c r="I1" s="9"/>
      <c r="J1" s="9"/>
      <c r="K1" s="9"/>
      <c r="L1" s="11" t="s">
        <v>113</v>
      </c>
      <c r="M1" s="11"/>
      <c r="N1" s="11"/>
      <c r="O1" s="11"/>
      <c r="P1" s="11"/>
      <c r="Q1" s="12"/>
      <c r="R1" s="12"/>
    </row>
    <row r="2" spans="1:21" ht="12.75" customHeight="1">
      <c r="A2" s="672"/>
      <c r="B2" s="672"/>
      <c r="C2" s="672"/>
      <c r="D2" s="672"/>
      <c r="E2" s="672"/>
      <c r="F2" s="672"/>
      <c r="G2" s="9"/>
      <c r="H2" s="9"/>
      <c r="I2" s="9"/>
      <c r="J2" s="9"/>
      <c r="K2" s="9"/>
      <c r="L2" s="567" t="s">
        <v>241</v>
      </c>
      <c r="M2" s="567"/>
      <c r="N2" s="567"/>
      <c r="O2" s="567"/>
      <c r="P2" s="567"/>
      <c r="Q2" s="567"/>
      <c r="R2" s="567"/>
    </row>
    <row r="3" spans="1:21">
      <c r="A3" s="672"/>
      <c r="B3" s="672"/>
      <c r="C3" s="672"/>
      <c r="D3" s="672"/>
      <c r="E3" s="672"/>
      <c r="F3" s="672"/>
      <c r="G3" s="9"/>
      <c r="H3" s="9"/>
      <c r="I3" s="9"/>
      <c r="J3" s="9"/>
      <c r="K3" s="9"/>
      <c r="L3" s="567"/>
      <c r="M3" s="567"/>
      <c r="N3" s="567"/>
      <c r="O3" s="567"/>
      <c r="P3" s="567"/>
      <c r="Q3" s="567"/>
      <c r="R3" s="567"/>
    </row>
    <row r="4" spans="1:21">
      <c r="A4" s="4"/>
      <c r="B4" s="9"/>
      <c r="C4" s="9"/>
      <c r="D4" s="9"/>
      <c r="E4" s="9"/>
      <c r="F4" s="9"/>
      <c r="G4" s="9"/>
      <c r="H4" s="9"/>
      <c r="I4" s="9"/>
      <c r="J4" s="9"/>
      <c r="K4" s="9"/>
      <c r="L4" s="11" t="s">
        <v>353</v>
      </c>
      <c r="M4" s="11"/>
      <c r="N4" s="11"/>
      <c r="O4" s="11"/>
      <c r="P4" s="11"/>
      <c r="Q4" s="12"/>
      <c r="R4" s="12"/>
    </row>
    <row r="5" spans="1:21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11" t="s">
        <v>66</v>
      </c>
      <c r="M5" s="11"/>
      <c r="N5" s="11"/>
      <c r="O5" s="11"/>
      <c r="P5" s="11"/>
      <c r="Q5" s="9"/>
      <c r="R5" s="9"/>
    </row>
    <row r="6" spans="1:21">
      <c r="A6" s="45"/>
      <c r="B6" s="9"/>
      <c r="C6" s="9"/>
      <c r="D6" s="9"/>
      <c r="E6" s="673" t="s">
        <v>24</v>
      </c>
      <c r="F6" s="673"/>
      <c r="G6" s="673"/>
      <c r="H6" s="673"/>
      <c r="I6" s="673"/>
      <c r="J6" s="673"/>
      <c r="K6" s="673"/>
      <c r="L6" s="673"/>
      <c r="M6" s="9"/>
      <c r="N6" s="9"/>
      <c r="O6" s="9"/>
      <c r="P6" s="9"/>
      <c r="Q6" s="9"/>
      <c r="R6" s="9"/>
    </row>
    <row r="7" spans="1:21">
      <c r="A7" s="673" t="s">
        <v>388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</row>
    <row r="8" spans="1:21">
      <c r="A8" s="45"/>
      <c r="B8" s="9"/>
      <c r="C8" s="9"/>
      <c r="D8" s="9"/>
      <c r="E8" s="674" t="s">
        <v>175</v>
      </c>
      <c r="F8" s="674"/>
      <c r="G8" s="674"/>
      <c r="H8" s="674"/>
      <c r="I8" s="674"/>
      <c r="J8" s="674"/>
      <c r="K8" s="674"/>
      <c r="L8" s="674"/>
      <c r="M8" s="9"/>
      <c r="N8" s="9"/>
      <c r="O8" s="9"/>
      <c r="P8" s="9"/>
      <c r="Q8" s="9"/>
      <c r="R8" s="9"/>
    </row>
    <row r="9" spans="1:21">
      <c r="A9" s="4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1">
      <c r="A10" s="525" t="s">
        <v>485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</row>
    <row r="11" spans="1:2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9" t="s">
        <v>30</v>
      </c>
      <c r="R11" s="10"/>
    </row>
    <row r="12" spans="1:21" ht="26.4">
      <c r="A12" s="14" t="s">
        <v>25</v>
      </c>
      <c r="B12" s="657" t="s">
        <v>26</v>
      </c>
      <c r="C12" s="719"/>
      <c r="D12" s="719"/>
      <c r="E12" s="719"/>
      <c r="F12" s="719"/>
      <c r="G12" s="719"/>
      <c r="H12" s="720"/>
      <c r="I12" s="31" t="s">
        <v>28</v>
      </c>
      <c r="J12" s="657" t="s">
        <v>62</v>
      </c>
      <c r="K12" s="720"/>
      <c r="L12" s="32" t="s">
        <v>104</v>
      </c>
      <c r="M12" s="657" t="s">
        <v>39</v>
      </c>
      <c r="N12" s="719"/>
      <c r="O12" s="720"/>
      <c r="P12" s="657" t="s">
        <v>67</v>
      </c>
      <c r="Q12" s="719"/>
      <c r="R12" s="720"/>
    </row>
    <row r="13" spans="1:21">
      <c r="A13" s="31">
        <v>1</v>
      </c>
      <c r="B13" s="657">
        <v>2</v>
      </c>
      <c r="C13" s="719"/>
      <c r="D13" s="719"/>
      <c r="E13" s="719"/>
      <c r="F13" s="719"/>
      <c r="G13" s="719"/>
      <c r="H13" s="720"/>
      <c r="I13" s="31">
        <v>3</v>
      </c>
      <c r="J13" s="657">
        <v>4</v>
      </c>
      <c r="K13" s="720"/>
      <c r="L13" s="31">
        <v>5</v>
      </c>
      <c r="M13" s="657">
        <v>6</v>
      </c>
      <c r="N13" s="719"/>
      <c r="O13" s="720"/>
      <c r="P13" s="657">
        <v>7</v>
      </c>
      <c r="Q13" s="719"/>
      <c r="R13" s="720"/>
    </row>
    <row r="14" spans="1:21">
      <c r="A14" s="31">
        <v>1</v>
      </c>
      <c r="B14" s="529" t="s">
        <v>401</v>
      </c>
      <c r="C14" s="726"/>
      <c r="D14" s="726"/>
      <c r="E14" s="726"/>
      <c r="F14" s="726"/>
      <c r="G14" s="726"/>
      <c r="H14" s="727"/>
      <c r="I14" s="58"/>
      <c r="J14" s="628">
        <v>27</v>
      </c>
      <c r="K14" s="629"/>
      <c r="L14" s="35">
        <v>91</v>
      </c>
      <c r="M14" s="657">
        <v>5</v>
      </c>
      <c r="N14" s="719"/>
      <c r="O14" s="720"/>
      <c r="P14" s="630">
        <f>J14*L14*M14</f>
        <v>12285</v>
      </c>
      <c r="Q14" s="631"/>
      <c r="R14" s="632"/>
    </row>
    <row r="15" spans="1:21">
      <c r="A15" s="5"/>
      <c r="B15" s="584" t="s">
        <v>57</v>
      </c>
      <c r="C15" s="585"/>
      <c r="D15" s="585"/>
      <c r="E15" s="585"/>
      <c r="F15" s="585"/>
      <c r="G15" s="585"/>
      <c r="H15" s="585"/>
      <c r="I15" s="585"/>
      <c r="J15" s="585"/>
      <c r="K15" s="728">
        <f>P14</f>
        <v>12285</v>
      </c>
      <c r="L15" s="728"/>
      <c r="M15" s="728"/>
      <c r="N15" s="728"/>
      <c r="O15" s="728"/>
      <c r="P15" s="728"/>
      <c r="Q15" s="728"/>
      <c r="R15" s="729"/>
      <c r="U15">
        <f>J14*L14*M14</f>
        <v>12285</v>
      </c>
    </row>
    <row r="18" spans="1:13">
      <c r="A18" s="25" t="s">
        <v>191</v>
      </c>
      <c r="B18" s="18"/>
      <c r="C18" s="18"/>
      <c r="D18" s="9"/>
      <c r="E18" s="9"/>
      <c r="F18" s="9"/>
      <c r="G18" s="23"/>
      <c r="H18" s="725">
        <f>P14</f>
        <v>12285</v>
      </c>
      <c r="I18" s="725"/>
      <c r="J18" s="725"/>
      <c r="K18" s="23"/>
      <c r="L18" s="23"/>
      <c r="M18" s="23"/>
    </row>
    <row r="19" spans="1:13">
      <c r="A19" s="22"/>
      <c r="B19" s="23"/>
      <c r="C19" s="23"/>
      <c r="D19" s="23"/>
      <c r="E19" s="23"/>
      <c r="F19" s="23"/>
      <c r="G19" s="23"/>
      <c r="H19" s="24"/>
      <c r="I19" s="24"/>
      <c r="J19" s="23"/>
      <c r="K19" s="23"/>
      <c r="L19" s="23"/>
      <c r="M19" s="23"/>
    </row>
    <row r="20" spans="1:13">
      <c r="A20" s="22"/>
      <c r="B20" s="26"/>
      <c r="C20" s="26"/>
      <c r="D20" s="26"/>
      <c r="E20" s="26"/>
      <c r="F20" s="26"/>
      <c r="G20" s="26"/>
      <c r="H20" s="24"/>
      <c r="I20" s="24"/>
      <c r="J20" s="23"/>
      <c r="K20" s="23"/>
      <c r="L20" s="23"/>
      <c r="M20" s="23"/>
    </row>
    <row r="21" spans="1:13">
      <c r="A21" s="27" t="s">
        <v>95</v>
      </c>
      <c r="B21" s="27"/>
      <c r="C21" s="27"/>
      <c r="D21" s="27"/>
      <c r="E21" s="27"/>
      <c r="F21" s="27"/>
      <c r="G21" s="27"/>
      <c r="H21" s="27"/>
      <c r="I21" s="27"/>
      <c r="J21" s="27"/>
      <c r="K21" s="27" t="s">
        <v>60</v>
      </c>
      <c r="L21" s="27"/>
      <c r="M21" s="27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27" t="s">
        <v>96</v>
      </c>
      <c r="B23" s="9"/>
      <c r="C23" s="9"/>
      <c r="D23" s="9"/>
      <c r="E23" s="9"/>
      <c r="F23" s="9"/>
      <c r="G23" s="9"/>
      <c r="H23" s="27"/>
      <c r="I23" s="27"/>
      <c r="J23" s="27"/>
      <c r="K23" s="9" t="s">
        <v>402</v>
      </c>
      <c r="L23" s="27"/>
      <c r="M23" s="27"/>
    </row>
    <row r="24" spans="1:13">
      <c r="A24" s="30" t="s">
        <v>61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</sheetData>
  <mergeCells count="21">
    <mergeCell ref="H18:J18"/>
    <mergeCell ref="B14:H14"/>
    <mergeCell ref="J14:K14"/>
    <mergeCell ref="M14:O14"/>
    <mergeCell ref="P14:R14"/>
    <mergeCell ref="B15:J15"/>
    <mergeCell ref="K15:R15"/>
    <mergeCell ref="B12:H12"/>
    <mergeCell ref="J12:K12"/>
    <mergeCell ref="M12:O12"/>
    <mergeCell ref="P12:R12"/>
    <mergeCell ref="B13:H13"/>
    <mergeCell ref="J13:K13"/>
    <mergeCell ref="M13:O13"/>
    <mergeCell ref="P13:R13"/>
    <mergeCell ref="A2:F3"/>
    <mergeCell ref="L2:R3"/>
    <mergeCell ref="E6:L6"/>
    <mergeCell ref="A7:R7"/>
    <mergeCell ref="E8:L8"/>
    <mergeCell ref="A10:R10"/>
  </mergeCells>
  <pageMargins left="0.7" right="0.7" top="0.75" bottom="0.75" header="0.3" footer="0.3"/>
  <pageSetup paperSize="9" scale="72" orientation="portrait" r:id="rId1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11"/>
  </sheetPr>
  <dimension ref="A1:V59"/>
  <sheetViews>
    <sheetView showGridLines="0" view="pageBreakPreview" zoomScale="60" zoomScaleNormal="100" workbookViewId="0">
      <selection activeCell="B2" sqref="B2:G3"/>
    </sheetView>
  </sheetViews>
  <sheetFormatPr defaultRowHeight="13.2" outlineLevelRow="1"/>
  <cols>
    <col min="1" max="1" width="0.109375" customWidth="1"/>
    <col min="2" max="2" width="5.88671875" style="9" customWidth="1"/>
    <col min="3" max="6" width="4.6640625" style="9" customWidth="1"/>
    <col min="7" max="7" width="7" style="9" customWidth="1"/>
    <col min="8" max="8" width="4.6640625" style="9" customWidth="1"/>
    <col min="9" max="9" width="3.44140625" style="9" customWidth="1"/>
    <col min="10" max="10" width="9.5546875" style="9" customWidth="1"/>
    <col min="11" max="11" width="4.6640625" style="9" customWidth="1"/>
    <col min="12" max="12" width="6.44140625" style="9" customWidth="1"/>
    <col min="13" max="13" width="6.109375" style="9" customWidth="1"/>
    <col min="14" max="18" width="4.6640625" style="9" customWidth="1"/>
    <col min="19" max="19" width="9.5546875" style="9" customWidth="1"/>
    <col min="20" max="20" width="11.33203125" customWidth="1"/>
    <col min="21" max="21" width="10" bestFit="1" customWidth="1"/>
  </cols>
  <sheetData>
    <row r="1" spans="2:21" ht="12.75" customHeight="1">
      <c r="B1" s="4"/>
      <c r="M1" s="11" t="s">
        <v>113</v>
      </c>
      <c r="N1" s="11"/>
      <c r="O1" s="11"/>
      <c r="P1" s="11"/>
      <c r="Q1" s="11"/>
      <c r="R1" s="12"/>
      <c r="S1" s="12"/>
    </row>
    <row r="2" spans="2:21" ht="13.5" customHeight="1">
      <c r="B2" s="672"/>
      <c r="C2" s="672"/>
      <c r="D2" s="672"/>
      <c r="E2" s="672"/>
      <c r="F2" s="672"/>
      <c r="G2" s="672"/>
      <c r="M2" s="567" t="s">
        <v>241</v>
      </c>
      <c r="N2" s="567"/>
      <c r="O2" s="567"/>
      <c r="P2" s="567"/>
      <c r="Q2" s="567"/>
      <c r="R2" s="567"/>
      <c r="S2" s="567"/>
    </row>
    <row r="3" spans="2:21" ht="30" customHeight="1">
      <c r="B3" s="672"/>
      <c r="C3" s="672"/>
      <c r="D3" s="672"/>
      <c r="E3" s="672"/>
      <c r="F3" s="672"/>
      <c r="G3" s="672"/>
      <c r="M3" s="567"/>
      <c r="N3" s="567"/>
      <c r="O3" s="567"/>
      <c r="P3" s="567"/>
      <c r="Q3" s="567"/>
      <c r="R3" s="567"/>
      <c r="S3" s="567"/>
    </row>
    <row r="4" spans="2:21" ht="12.75" customHeight="1">
      <c r="B4" s="4"/>
      <c r="M4" s="11" t="s">
        <v>353</v>
      </c>
      <c r="N4" s="11"/>
      <c r="O4" s="11"/>
      <c r="P4" s="11"/>
      <c r="Q4" s="11"/>
      <c r="R4" s="12"/>
      <c r="S4" s="12"/>
    </row>
    <row r="5" spans="2:21" ht="12.75" customHeight="1">
      <c r="B5" s="4"/>
      <c r="M5" s="11" t="s">
        <v>66</v>
      </c>
      <c r="N5" s="11"/>
      <c r="O5" s="11"/>
      <c r="P5" s="11"/>
      <c r="Q5" s="11"/>
    </row>
    <row r="6" spans="2:21" ht="12.75" customHeight="1"/>
    <row r="7" spans="2:21">
      <c r="G7" s="673" t="s">
        <v>24</v>
      </c>
      <c r="H7" s="673"/>
      <c r="I7" s="673"/>
      <c r="J7" s="673"/>
      <c r="K7" s="673"/>
      <c r="L7" s="673"/>
      <c r="M7" s="673"/>
      <c r="N7" s="673"/>
    </row>
    <row r="8" spans="2:21">
      <c r="B8" s="673" t="s">
        <v>389</v>
      </c>
      <c r="C8" s="673"/>
      <c r="D8" s="673"/>
      <c r="E8" s="673"/>
      <c r="F8" s="673"/>
      <c r="G8" s="673"/>
      <c r="H8" s="673"/>
      <c r="I8" s="673"/>
      <c r="J8" s="673"/>
      <c r="K8" s="673"/>
      <c r="L8" s="673"/>
      <c r="M8" s="673"/>
      <c r="N8" s="673"/>
      <c r="O8" s="673"/>
      <c r="P8" s="673"/>
      <c r="Q8" s="673"/>
      <c r="R8" s="673"/>
      <c r="S8" s="673"/>
    </row>
    <row r="9" spans="2:21" ht="13.5" customHeight="1">
      <c r="F9" s="13"/>
      <c r="G9" s="674" t="s">
        <v>175</v>
      </c>
      <c r="H9" s="674"/>
      <c r="I9" s="674"/>
      <c r="J9" s="674"/>
      <c r="K9" s="674"/>
      <c r="L9" s="674"/>
      <c r="M9" s="674"/>
      <c r="N9" s="674"/>
    </row>
    <row r="11" spans="2:21" ht="21.75" customHeight="1"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2:21" ht="10.5" customHeight="1">
      <c r="B12" s="595" t="s">
        <v>99</v>
      </c>
      <c r="C12" s="595"/>
      <c r="D12" s="595"/>
      <c r="E12" s="595"/>
      <c r="F12" s="595"/>
      <c r="G12" s="595"/>
      <c r="H12" s="595"/>
      <c r="I12" s="595"/>
      <c r="J12" s="595"/>
      <c r="K12" s="595"/>
      <c r="L12" s="595"/>
      <c r="M12" s="595"/>
      <c r="N12" s="595"/>
      <c r="O12" s="595"/>
      <c r="P12" s="595"/>
      <c r="Q12" s="595"/>
      <c r="R12" s="595"/>
      <c r="S12" s="595"/>
    </row>
    <row r="13" spans="2:21" s="3" customFormat="1" ht="15" customHeight="1">
      <c r="B13" s="14" t="s">
        <v>25</v>
      </c>
      <c r="C13" s="544" t="s">
        <v>26</v>
      </c>
      <c r="D13" s="545"/>
      <c r="E13" s="545"/>
      <c r="F13" s="545"/>
      <c r="G13" s="545"/>
      <c r="H13" s="545"/>
      <c r="I13" s="546"/>
      <c r="J13" s="544" t="s">
        <v>28</v>
      </c>
      <c r="K13" s="545"/>
      <c r="L13" s="545"/>
      <c r="M13" s="545"/>
      <c r="N13" s="545"/>
      <c r="O13" s="546"/>
      <c r="P13" s="544" t="s">
        <v>27</v>
      </c>
      <c r="Q13" s="545"/>
      <c r="R13" s="545"/>
      <c r="S13" s="546"/>
    </row>
    <row r="14" spans="2:21" s="3" customFormat="1" ht="12" customHeight="1">
      <c r="B14" s="31">
        <v>1</v>
      </c>
      <c r="C14" s="544">
        <v>2</v>
      </c>
      <c r="D14" s="545"/>
      <c r="E14" s="545"/>
      <c r="F14" s="545"/>
      <c r="G14" s="545"/>
      <c r="H14" s="545"/>
      <c r="I14" s="546"/>
      <c r="J14" s="544">
        <v>3</v>
      </c>
      <c r="K14" s="545"/>
      <c r="L14" s="545"/>
      <c r="M14" s="545"/>
      <c r="N14" s="545"/>
      <c r="O14" s="546"/>
      <c r="P14" s="544">
        <v>4</v>
      </c>
      <c r="Q14" s="545"/>
      <c r="R14" s="545"/>
      <c r="S14" s="546"/>
    </row>
    <row r="15" spans="2:21" s="3" customFormat="1" ht="13.5" customHeight="1">
      <c r="B15" s="34">
        <v>1</v>
      </c>
      <c r="C15" s="598" t="s">
        <v>198</v>
      </c>
      <c r="D15" s="599"/>
      <c r="E15" s="599"/>
      <c r="F15" s="599"/>
      <c r="G15" s="599"/>
      <c r="H15" s="599"/>
      <c r="I15" s="600"/>
      <c r="J15" s="601"/>
      <c r="K15" s="602"/>
      <c r="L15" s="602"/>
      <c r="M15" s="602"/>
      <c r="N15" s="602"/>
      <c r="O15" s="603"/>
      <c r="P15" s="604">
        <f>'смета О'!H121</f>
        <v>3612700</v>
      </c>
      <c r="Q15" s="616"/>
      <c r="R15" s="616"/>
      <c r="S15" s="617"/>
      <c r="T15" s="3">
        <f>4703700*30.2%+0.6</f>
        <v>1420518</v>
      </c>
      <c r="U15" s="283"/>
    </row>
    <row r="16" spans="2:21" s="3" customFormat="1" ht="13.5" customHeight="1">
      <c r="B16" s="34">
        <v>2</v>
      </c>
      <c r="C16" s="598" t="s">
        <v>339</v>
      </c>
      <c r="D16" s="599"/>
      <c r="E16" s="599"/>
      <c r="F16" s="599"/>
      <c r="G16" s="599"/>
      <c r="H16" s="599"/>
      <c r="I16" s="600"/>
      <c r="J16" s="601"/>
      <c r="K16" s="602"/>
      <c r="L16" s="602"/>
      <c r="M16" s="602"/>
      <c r="N16" s="602"/>
      <c r="O16" s="603"/>
      <c r="P16" s="604">
        <f>'смета О'!H76</f>
        <v>475070</v>
      </c>
      <c r="Q16" s="616"/>
      <c r="R16" s="616"/>
      <c r="S16" s="617"/>
    </row>
    <row r="17" spans="2:21" s="3" customFormat="1" ht="13.5" customHeight="1">
      <c r="B17" s="34">
        <v>3</v>
      </c>
      <c r="C17" s="598" t="s">
        <v>199</v>
      </c>
      <c r="D17" s="599"/>
      <c r="E17" s="599"/>
      <c r="F17" s="599"/>
      <c r="G17" s="599"/>
      <c r="H17" s="599"/>
      <c r="I17" s="600"/>
      <c r="J17" s="601"/>
      <c r="K17" s="602"/>
      <c r="L17" s="602"/>
      <c r="M17" s="602"/>
      <c r="N17" s="602"/>
      <c r="O17" s="603"/>
      <c r="P17" s="604">
        <f>'смета О'!H124</f>
        <v>1018984</v>
      </c>
      <c r="Q17" s="616"/>
      <c r="R17" s="616"/>
      <c r="S17" s="617"/>
      <c r="T17" s="3">
        <f>1326717*30.2%+0.46+0.01</f>
        <v>400669.00400000002</v>
      </c>
    </row>
    <row r="18" spans="2:21" s="3" customFormat="1" ht="13.5" customHeight="1">
      <c r="B18" s="34">
        <v>4</v>
      </c>
      <c r="C18" s="598" t="s">
        <v>340</v>
      </c>
      <c r="D18" s="599"/>
      <c r="E18" s="599"/>
      <c r="F18" s="599"/>
      <c r="G18" s="599"/>
      <c r="H18" s="599"/>
      <c r="I18" s="600"/>
      <c r="J18" s="601"/>
      <c r="K18" s="602"/>
      <c r="L18" s="602"/>
      <c r="M18" s="602"/>
      <c r="N18" s="602"/>
      <c r="O18" s="603"/>
      <c r="P18" s="604">
        <f>'смета О'!H81</f>
        <v>159670</v>
      </c>
      <c r="Q18" s="616"/>
      <c r="R18" s="616"/>
      <c r="S18" s="617"/>
    </row>
    <row r="19" spans="2:21" s="3" customFormat="1" ht="15" customHeight="1">
      <c r="B19" s="33"/>
      <c r="C19" s="605" t="s">
        <v>101</v>
      </c>
      <c r="D19" s="606"/>
      <c r="E19" s="606"/>
      <c r="F19" s="606"/>
      <c r="G19" s="606"/>
      <c r="H19" s="606"/>
      <c r="I19" s="607"/>
      <c r="J19" s="608"/>
      <c r="K19" s="609"/>
      <c r="L19" s="609"/>
      <c r="M19" s="609"/>
      <c r="N19" s="609"/>
      <c r="O19" s="610"/>
      <c r="P19" s="611">
        <f>SUM(P15:S18)</f>
        <v>5266424</v>
      </c>
      <c r="Q19" s="612"/>
      <c r="R19" s="612"/>
      <c r="S19" s="613"/>
    </row>
    <row r="20" spans="2:21" s="3" customFormat="1" ht="15" customHeight="1">
      <c r="B20" s="241"/>
      <c r="C20" s="242"/>
      <c r="D20" s="242"/>
      <c r="E20" s="242"/>
      <c r="F20" s="242"/>
      <c r="G20" s="242"/>
      <c r="H20" s="242"/>
      <c r="I20" s="242"/>
      <c r="J20" s="241"/>
      <c r="K20" s="241"/>
      <c r="L20" s="241"/>
      <c r="M20" s="241"/>
      <c r="N20" s="241"/>
      <c r="O20" s="241"/>
      <c r="P20" s="243"/>
      <c r="Q20" s="243"/>
      <c r="R20" s="243"/>
      <c r="S20" s="243"/>
    </row>
    <row r="22" spans="2:21" ht="15" customHeight="1">
      <c r="B22" s="737" t="s">
        <v>102</v>
      </c>
      <c r="C22" s="737"/>
      <c r="D22" s="737"/>
      <c r="E22" s="737"/>
      <c r="F22" s="737"/>
      <c r="G22" s="737"/>
      <c r="H22" s="737"/>
      <c r="I22" s="737"/>
      <c r="J22" s="737"/>
      <c r="K22" s="737"/>
      <c r="L22" s="737"/>
      <c r="M22" s="737"/>
      <c r="N22" s="737"/>
      <c r="O22" s="737"/>
      <c r="P22" s="737"/>
      <c r="Q22" s="737"/>
      <c r="R22" s="737"/>
      <c r="S22" s="737"/>
    </row>
    <row r="23" spans="2:21" ht="15.75" customHeight="1"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2:21" s="3" customFormat="1" ht="15.75" customHeight="1">
      <c r="B24" s="14" t="s">
        <v>25</v>
      </c>
      <c r="C24" s="544" t="s">
        <v>26</v>
      </c>
      <c r="D24" s="545"/>
      <c r="E24" s="545"/>
      <c r="F24" s="545"/>
      <c r="G24" s="545"/>
      <c r="H24" s="545"/>
      <c r="I24" s="546"/>
      <c r="J24" s="544" t="s">
        <v>28</v>
      </c>
      <c r="K24" s="545"/>
      <c r="L24" s="545"/>
      <c r="M24" s="545"/>
      <c r="N24" s="545"/>
      <c r="O24" s="546"/>
      <c r="P24" s="544" t="s">
        <v>27</v>
      </c>
      <c r="Q24" s="545"/>
      <c r="R24" s="545"/>
      <c r="S24" s="546"/>
    </row>
    <row r="25" spans="2:21" s="3" customFormat="1" ht="13.5" customHeight="1">
      <c r="B25" s="31">
        <v>1</v>
      </c>
      <c r="C25" s="544">
        <v>2</v>
      </c>
      <c r="D25" s="545"/>
      <c r="E25" s="545"/>
      <c r="F25" s="545"/>
      <c r="G25" s="545"/>
      <c r="H25" s="545"/>
      <c r="I25" s="546"/>
      <c r="J25" s="544">
        <v>3</v>
      </c>
      <c r="K25" s="545"/>
      <c r="L25" s="545"/>
      <c r="M25" s="545"/>
      <c r="N25" s="545"/>
      <c r="O25" s="546"/>
      <c r="P25" s="544">
        <v>4</v>
      </c>
      <c r="Q25" s="545"/>
      <c r="R25" s="545"/>
      <c r="S25" s="546"/>
    </row>
    <row r="26" spans="2:21" s="3" customFormat="1" ht="13.5" customHeight="1">
      <c r="B26" s="31">
        <v>1</v>
      </c>
      <c r="C26" s="529" t="s">
        <v>200</v>
      </c>
      <c r="D26" s="530"/>
      <c r="E26" s="530"/>
      <c r="F26" s="530"/>
      <c r="G26" s="530"/>
      <c r="H26" s="530"/>
      <c r="I26" s="531"/>
      <c r="J26" s="601"/>
      <c r="K26" s="602"/>
      <c r="L26" s="602"/>
      <c r="M26" s="602"/>
      <c r="N26" s="602"/>
      <c r="O26" s="603"/>
      <c r="P26" s="604">
        <f>'смета О'!H123</f>
        <v>1091000</v>
      </c>
      <c r="Q26" s="616"/>
      <c r="R26" s="616"/>
      <c r="S26" s="617"/>
    </row>
    <row r="27" spans="2:21" s="3" customFormat="1" ht="26.25" customHeight="1">
      <c r="B27" s="31">
        <v>2</v>
      </c>
      <c r="C27" s="529" t="s">
        <v>341</v>
      </c>
      <c r="D27" s="530"/>
      <c r="E27" s="530"/>
      <c r="F27" s="530"/>
      <c r="G27" s="530"/>
      <c r="H27" s="530"/>
      <c r="I27" s="531"/>
      <c r="J27" s="601"/>
      <c r="K27" s="602"/>
      <c r="L27" s="602"/>
      <c r="M27" s="602"/>
      <c r="N27" s="602"/>
      <c r="O27" s="603"/>
      <c r="P27" s="604">
        <f>'смета О'!H78</f>
        <v>143460</v>
      </c>
      <c r="Q27" s="616"/>
      <c r="R27" s="616"/>
      <c r="S27" s="617"/>
    </row>
    <row r="28" spans="2:21" s="3" customFormat="1" ht="26.25" customHeight="1">
      <c r="B28" s="31">
        <v>3</v>
      </c>
      <c r="C28" s="529" t="s">
        <v>201</v>
      </c>
      <c r="D28" s="530"/>
      <c r="E28" s="530"/>
      <c r="F28" s="530"/>
      <c r="G28" s="530"/>
      <c r="H28" s="530"/>
      <c r="I28" s="531"/>
      <c r="J28" s="601"/>
      <c r="K28" s="602"/>
      <c r="L28" s="602"/>
      <c r="M28" s="602"/>
      <c r="N28" s="602"/>
      <c r="O28" s="603"/>
      <c r="P28" s="604">
        <f>'смета О'!H125</f>
        <v>307733</v>
      </c>
      <c r="Q28" s="616"/>
      <c r="R28" s="616"/>
      <c r="S28" s="617"/>
      <c r="U28" s="283"/>
    </row>
    <row r="29" spans="2:21" s="3" customFormat="1" ht="27" customHeight="1">
      <c r="B29" s="31">
        <v>4</v>
      </c>
      <c r="C29" s="529" t="s">
        <v>342</v>
      </c>
      <c r="D29" s="530"/>
      <c r="E29" s="530"/>
      <c r="F29" s="530"/>
      <c r="G29" s="530"/>
      <c r="H29" s="530"/>
      <c r="I29" s="531"/>
      <c r="J29" s="601"/>
      <c r="K29" s="602"/>
      <c r="L29" s="602"/>
      <c r="M29" s="602"/>
      <c r="N29" s="602"/>
      <c r="O29" s="603"/>
      <c r="P29" s="604">
        <f>'смета О'!H83</f>
        <v>48210</v>
      </c>
      <c r="Q29" s="616"/>
      <c r="R29" s="616"/>
      <c r="S29" s="617"/>
    </row>
    <row r="30" spans="2:21" s="3" customFormat="1" ht="15" customHeight="1">
      <c r="B30" s="33"/>
      <c r="C30" s="605" t="s">
        <v>101</v>
      </c>
      <c r="D30" s="606"/>
      <c r="E30" s="606"/>
      <c r="F30" s="606"/>
      <c r="G30" s="606"/>
      <c r="H30" s="606"/>
      <c r="I30" s="607"/>
      <c r="J30" s="608"/>
      <c r="K30" s="609"/>
      <c r="L30" s="609"/>
      <c r="M30" s="609"/>
      <c r="N30" s="609"/>
      <c r="O30" s="610"/>
      <c r="P30" s="611">
        <f>SUM(P26:S29)</f>
        <v>1590403</v>
      </c>
      <c r="Q30" s="612"/>
      <c r="R30" s="612"/>
      <c r="S30" s="613"/>
    </row>
    <row r="31" spans="2:21" ht="15" customHeight="1">
      <c r="B31" s="15"/>
      <c r="C31" s="16"/>
      <c r="D31" s="16"/>
      <c r="E31" s="16"/>
      <c r="F31" s="16"/>
      <c r="G31" s="16"/>
      <c r="H31" s="16"/>
      <c r="I31" s="16"/>
      <c r="J31" s="18"/>
      <c r="K31" s="18"/>
      <c r="L31" s="18"/>
      <c r="M31" s="18"/>
      <c r="N31" s="18"/>
      <c r="O31" s="18"/>
      <c r="P31" s="17"/>
      <c r="Q31" s="18"/>
      <c r="R31" s="18"/>
      <c r="S31" s="18"/>
    </row>
    <row r="32" spans="2:21" s="3" customFormat="1" ht="15" customHeight="1" outlineLevel="1">
      <c r="B32" s="55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21"/>
      <c r="Q32" s="21"/>
      <c r="R32" s="21"/>
      <c r="S32" s="21"/>
    </row>
    <row r="33" spans="1:22" s="3" customFormat="1" ht="15" customHeight="1" outlineLevel="1">
      <c r="B33" s="618" t="s">
        <v>132</v>
      </c>
      <c r="C33" s="618"/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8"/>
    </row>
    <row r="34" spans="1:22" s="3" customFormat="1" ht="15" customHeight="1" outlineLevel="1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  <c r="Q34" s="36"/>
      <c r="R34" s="19"/>
      <c r="S34" s="19"/>
      <c r="T34" s="8"/>
    </row>
    <row r="35" spans="1:22" s="3" customFormat="1" ht="15" customHeight="1" outlineLevel="1">
      <c r="B35" s="31" t="s">
        <v>25</v>
      </c>
      <c r="C35" s="544" t="s">
        <v>26</v>
      </c>
      <c r="D35" s="545"/>
      <c r="E35" s="545"/>
      <c r="F35" s="545"/>
      <c r="G35" s="545"/>
      <c r="H35" s="545"/>
      <c r="I35" s="546"/>
      <c r="J35" s="544" t="s">
        <v>28</v>
      </c>
      <c r="K35" s="546"/>
      <c r="L35" s="544" t="s">
        <v>117</v>
      </c>
      <c r="M35" s="545"/>
      <c r="N35" s="545"/>
      <c r="O35" s="545"/>
      <c r="P35" s="545"/>
      <c r="Q35" s="545"/>
      <c r="R35" s="545"/>
      <c r="S35" s="546"/>
      <c r="T35" s="8"/>
    </row>
    <row r="36" spans="1:22" s="3" customFormat="1" ht="15.75" customHeight="1" outlineLevel="1">
      <c r="B36" s="31">
        <v>1</v>
      </c>
      <c r="C36" s="544">
        <v>2</v>
      </c>
      <c r="D36" s="545"/>
      <c r="E36" s="545"/>
      <c r="F36" s="545"/>
      <c r="G36" s="545"/>
      <c r="H36" s="545"/>
      <c r="I36" s="546"/>
      <c r="J36" s="544">
        <v>3</v>
      </c>
      <c r="K36" s="546"/>
      <c r="L36" s="544">
        <v>4</v>
      </c>
      <c r="M36" s="545"/>
      <c r="N36" s="545"/>
      <c r="O36" s="545"/>
      <c r="P36" s="545"/>
      <c r="Q36" s="545"/>
      <c r="R36" s="545"/>
      <c r="S36" s="546"/>
      <c r="T36" s="8"/>
    </row>
    <row r="37" spans="1:22" s="3" customFormat="1" ht="24.75" customHeight="1" outlineLevel="1">
      <c r="A37" s="323">
        <f>L37</f>
        <v>306212</v>
      </c>
      <c r="B37" s="31">
        <v>1</v>
      </c>
      <c r="C37" s="529" t="s">
        <v>376</v>
      </c>
      <c r="D37" s="530"/>
      <c r="E37" s="530"/>
      <c r="F37" s="530"/>
      <c r="G37" s="530"/>
      <c r="H37" s="530"/>
      <c r="I37" s="531"/>
      <c r="J37" s="623"/>
      <c r="K37" s="624"/>
      <c r="L37" s="732">
        <f>'смета О'!H129</f>
        <v>306212</v>
      </c>
      <c r="M37" s="733"/>
      <c r="N37" s="733"/>
      <c r="O37" s="733"/>
      <c r="P37" s="733"/>
      <c r="Q37" s="733"/>
      <c r="R37" s="733"/>
      <c r="S37" s="734"/>
      <c r="T37" s="8"/>
    </row>
    <row r="38" spans="1:22" s="3" customFormat="1" ht="15" customHeight="1" outlineLevel="1">
      <c r="B38" s="31"/>
      <c r="C38" s="547" t="s">
        <v>57</v>
      </c>
      <c r="D38" s="548"/>
      <c r="E38" s="548"/>
      <c r="F38" s="548"/>
      <c r="G38" s="548"/>
      <c r="H38" s="548"/>
      <c r="I38" s="548"/>
      <c r="J38" s="548"/>
      <c r="K38" s="548"/>
      <c r="L38" s="619">
        <f>L37</f>
        <v>306212</v>
      </c>
      <c r="M38" s="619"/>
      <c r="N38" s="619"/>
      <c r="O38" s="619"/>
      <c r="P38" s="619"/>
      <c r="Q38" s="619"/>
      <c r="R38" s="619"/>
      <c r="S38" s="620"/>
      <c r="T38" s="8"/>
    </row>
    <row r="39" spans="1:22" s="3" customFormat="1" ht="15" customHeight="1" outlineLevel="1">
      <c r="B39" s="39"/>
      <c r="C39" s="20"/>
      <c r="D39" s="20"/>
      <c r="E39" s="20"/>
      <c r="F39" s="20"/>
      <c r="G39" s="20"/>
      <c r="H39" s="20"/>
      <c r="I39" s="20"/>
      <c r="J39" s="20"/>
      <c r="K39" s="20"/>
      <c r="L39" s="322"/>
      <c r="M39" s="322"/>
      <c r="N39" s="322"/>
      <c r="O39" s="322"/>
      <c r="P39" s="322"/>
      <c r="Q39" s="322"/>
      <c r="R39" s="322"/>
      <c r="S39" s="322"/>
      <c r="T39" s="8"/>
    </row>
    <row r="40" spans="1:22" ht="15.75" customHeight="1">
      <c r="B40" s="525" t="s">
        <v>486</v>
      </c>
      <c r="C40" s="525"/>
      <c r="D40" s="52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U40" s="73"/>
      <c r="V40" s="73"/>
    </row>
    <row r="41" spans="1:22" outlineLevel="1">
      <c r="B41" s="367"/>
      <c r="C41" s="367"/>
      <c r="D41" s="367"/>
      <c r="E41" s="367"/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8"/>
      <c r="Q41" s="369"/>
      <c r="R41" s="370"/>
      <c r="S41" s="370"/>
    </row>
    <row r="42" spans="1:22" outlineLevel="1">
      <c r="B42" s="348" t="s">
        <v>25</v>
      </c>
      <c r="C42" s="657" t="s">
        <v>26</v>
      </c>
      <c r="D42" s="719"/>
      <c r="E42" s="719"/>
      <c r="F42" s="719"/>
      <c r="G42" s="719"/>
      <c r="H42" s="719"/>
      <c r="I42" s="720"/>
      <c r="J42" s="657" t="s">
        <v>28</v>
      </c>
      <c r="K42" s="720"/>
      <c r="L42" s="657" t="s">
        <v>117</v>
      </c>
      <c r="M42" s="719"/>
      <c r="N42" s="719"/>
      <c r="O42" s="719"/>
      <c r="P42" s="719"/>
      <c r="Q42" s="719"/>
      <c r="R42" s="719"/>
      <c r="S42" s="720"/>
    </row>
    <row r="43" spans="1:22" outlineLevel="1">
      <c r="B43" s="348">
        <v>1</v>
      </c>
      <c r="C43" s="657">
        <v>2</v>
      </c>
      <c r="D43" s="719"/>
      <c r="E43" s="719"/>
      <c r="F43" s="719"/>
      <c r="G43" s="719"/>
      <c r="H43" s="719"/>
      <c r="I43" s="720"/>
      <c r="J43" s="657">
        <v>3</v>
      </c>
      <c r="K43" s="720"/>
      <c r="L43" s="657">
        <v>4</v>
      </c>
      <c r="M43" s="719"/>
      <c r="N43" s="719"/>
      <c r="O43" s="719"/>
      <c r="P43" s="719"/>
      <c r="Q43" s="719"/>
      <c r="R43" s="719"/>
      <c r="S43" s="720"/>
    </row>
    <row r="44" spans="1:22" ht="24.75" customHeight="1" outlineLevel="1">
      <c r="B44" s="348">
        <v>1</v>
      </c>
      <c r="C44" s="529" t="s">
        <v>411</v>
      </c>
      <c r="D44" s="530"/>
      <c r="E44" s="530"/>
      <c r="F44" s="530"/>
      <c r="G44" s="530"/>
      <c r="H44" s="530"/>
      <c r="I44" s="531"/>
      <c r="J44" s="730"/>
      <c r="K44" s="731"/>
      <c r="L44" s="732">
        <v>5890</v>
      </c>
      <c r="M44" s="733"/>
      <c r="N44" s="733"/>
      <c r="O44" s="733"/>
      <c r="P44" s="733"/>
      <c r="Q44" s="733"/>
      <c r="R44" s="733"/>
      <c r="S44" s="734"/>
      <c r="U44" s="71"/>
    </row>
    <row r="45" spans="1:22" outlineLevel="1">
      <c r="B45" s="348"/>
      <c r="C45" s="666" t="s">
        <v>57</v>
      </c>
      <c r="D45" s="667"/>
      <c r="E45" s="667"/>
      <c r="F45" s="667"/>
      <c r="G45" s="667"/>
      <c r="H45" s="667"/>
      <c r="I45" s="667"/>
      <c r="J45" s="667"/>
      <c r="K45" s="667"/>
      <c r="L45" s="735">
        <f>L44</f>
        <v>5890</v>
      </c>
      <c r="M45" s="735"/>
      <c r="N45" s="735"/>
      <c r="O45" s="735"/>
      <c r="P45" s="735"/>
      <c r="Q45" s="735"/>
      <c r="R45" s="735"/>
      <c r="S45" s="736"/>
      <c r="U45" s="71"/>
    </row>
    <row r="46" spans="1:22" s="3" customFormat="1" ht="15" customHeight="1" outlineLevel="1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7"/>
      <c r="Q46" s="18"/>
      <c r="R46" s="18"/>
      <c r="S46" s="18"/>
      <c r="T46" s="8"/>
    </row>
    <row r="47" spans="1:22" s="3" customFormat="1" ht="15" customHeight="1" outlineLevel="1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  <c r="Q47" s="18"/>
      <c r="R47" s="18"/>
      <c r="S47" s="18"/>
      <c r="T47" s="8"/>
    </row>
    <row r="48" spans="1:22" ht="12.75" customHeight="1">
      <c r="B48" s="22"/>
      <c r="C48" s="23"/>
      <c r="D48" s="23"/>
      <c r="E48" s="23"/>
      <c r="F48" s="23"/>
      <c r="G48" s="23"/>
      <c r="H48" s="23"/>
      <c r="I48" s="24"/>
      <c r="J48" s="24"/>
      <c r="K48" s="23"/>
      <c r="L48" s="23"/>
      <c r="M48" s="23"/>
      <c r="N48" s="23"/>
      <c r="O48" s="23"/>
      <c r="P48" s="23"/>
      <c r="Q48" s="18"/>
      <c r="R48" s="18"/>
      <c r="S48" s="18"/>
    </row>
    <row r="49" spans="2:19">
      <c r="B49" s="25" t="s">
        <v>191</v>
      </c>
      <c r="C49" s="18"/>
      <c r="D49" s="18"/>
      <c r="H49" s="23"/>
      <c r="I49" s="725">
        <f>P19+P30+L38+L45</f>
        <v>7168929</v>
      </c>
      <c r="J49" s="725"/>
      <c r="K49" s="725"/>
      <c r="L49" s="23"/>
      <c r="M49" s="23"/>
      <c r="N49" s="23"/>
      <c r="O49" s="23"/>
      <c r="P49" s="23"/>
      <c r="Q49" s="18"/>
      <c r="R49" s="18"/>
      <c r="S49" s="18"/>
    </row>
    <row r="50" spans="2:19">
      <c r="B50" s="22"/>
      <c r="C50" s="23"/>
      <c r="D50" s="23"/>
      <c r="E50" s="23"/>
      <c r="F50" s="23"/>
      <c r="G50" s="23"/>
      <c r="H50" s="23"/>
      <c r="I50" s="24"/>
      <c r="J50" s="24"/>
      <c r="K50" s="23"/>
      <c r="L50" s="23"/>
      <c r="M50" s="23"/>
      <c r="N50" s="23"/>
      <c r="O50" s="23"/>
      <c r="P50" s="23"/>
      <c r="Q50" s="18"/>
      <c r="R50" s="18"/>
      <c r="S50" s="18"/>
    </row>
    <row r="51" spans="2:19">
      <c r="B51" s="22"/>
      <c r="C51" s="26"/>
      <c r="D51" s="26"/>
      <c r="E51" s="26"/>
      <c r="F51" s="26"/>
      <c r="G51" s="26"/>
      <c r="H51" s="26"/>
      <c r="I51" s="24"/>
      <c r="J51" s="24"/>
      <c r="K51" s="23"/>
      <c r="L51" s="23"/>
      <c r="M51" s="23"/>
      <c r="N51" s="23"/>
      <c r="O51" s="23"/>
      <c r="P51" s="23"/>
      <c r="Q51" s="18"/>
      <c r="R51" s="18"/>
      <c r="S51" s="18"/>
    </row>
    <row r="52" spans="2:19" ht="13.8">
      <c r="B52" s="27" t="s">
        <v>95</v>
      </c>
      <c r="C52" s="27"/>
      <c r="D52" s="27"/>
      <c r="E52" s="27"/>
      <c r="F52" s="27"/>
      <c r="G52" s="27"/>
      <c r="H52" s="27"/>
      <c r="I52" s="27"/>
      <c r="J52" s="27"/>
      <c r="K52" s="27"/>
      <c r="L52" s="27" t="s">
        <v>60</v>
      </c>
      <c r="M52" s="27"/>
      <c r="N52" s="27"/>
      <c r="O52" s="28"/>
      <c r="P52" s="29"/>
      <c r="Q52" s="29"/>
      <c r="R52" s="18"/>
      <c r="S52" s="18"/>
    </row>
    <row r="53" spans="2:19">
      <c r="O53" s="18"/>
      <c r="P53" s="18"/>
      <c r="Q53" s="18"/>
      <c r="R53" s="18"/>
      <c r="S53" s="18"/>
    </row>
    <row r="54" spans="2:19">
      <c r="B54" s="27" t="s">
        <v>96</v>
      </c>
      <c r="I54" s="27"/>
      <c r="J54" s="27"/>
      <c r="K54" s="27"/>
      <c r="L54" s="9" t="s">
        <v>282</v>
      </c>
      <c r="M54" s="27"/>
      <c r="N54" s="27"/>
    </row>
    <row r="55" spans="2:19">
      <c r="B55" s="30" t="s">
        <v>61</v>
      </c>
      <c r="O55" s="27"/>
      <c r="P55" s="27"/>
      <c r="Q55" s="27"/>
      <c r="R55" s="27"/>
    </row>
    <row r="56" spans="2:19" ht="13.8">
      <c r="B56" s="22"/>
      <c r="C56" s="26"/>
      <c r="D56" s="26"/>
      <c r="E56" s="26"/>
      <c r="F56" s="26"/>
      <c r="G56" s="26"/>
      <c r="H56" s="26"/>
      <c r="I56" s="24"/>
      <c r="J56" s="24"/>
      <c r="K56" s="23"/>
      <c r="L56" s="23"/>
      <c r="M56" s="29"/>
      <c r="N56" s="29"/>
    </row>
    <row r="59" spans="2:19" ht="13.8">
      <c r="O59" s="29"/>
      <c r="P59" s="29"/>
      <c r="Q59" s="29"/>
      <c r="R59" s="29"/>
      <c r="S59" s="18"/>
    </row>
  </sheetData>
  <mergeCells count="74">
    <mergeCell ref="P28:S28"/>
    <mergeCell ref="C16:I16"/>
    <mergeCell ref="J16:O16"/>
    <mergeCell ref="P16:S16"/>
    <mergeCell ref="C18:I18"/>
    <mergeCell ref="J18:O18"/>
    <mergeCell ref="L35:S35"/>
    <mergeCell ref="C36:I36"/>
    <mergeCell ref="J36:K36"/>
    <mergeCell ref="L36:S36"/>
    <mergeCell ref="C37:I37"/>
    <mergeCell ref="J37:K37"/>
    <mergeCell ref="L37:S37"/>
    <mergeCell ref="J35:K35"/>
    <mergeCell ref="L38:S38"/>
    <mergeCell ref="J17:O17"/>
    <mergeCell ref="J24:O24"/>
    <mergeCell ref="B22:S22"/>
    <mergeCell ref="P18:S18"/>
    <mergeCell ref="C38:K38"/>
    <mergeCell ref="B33:S33"/>
    <mergeCell ref="C35:I35"/>
    <mergeCell ref="P17:S17"/>
    <mergeCell ref="P29:S29"/>
    <mergeCell ref="B12:S12"/>
    <mergeCell ref="P13:S13"/>
    <mergeCell ref="P24:S24"/>
    <mergeCell ref="C29:I29"/>
    <mergeCell ref="C24:I24"/>
    <mergeCell ref="P19:S19"/>
    <mergeCell ref="J26:O26"/>
    <mergeCell ref="P26:S26"/>
    <mergeCell ref="C28:I28"/>
    <mergeCell ref="J28:O28"/>
    <mergeCell ref="J14:O14"/>
    <mergeCell ref="P14:S14"/>
    <mergeCell ref="C15:I15"/>
    <mergeCell ref="J15:O15"/>
    <mergeCell ref="P15:S15"/>
    <mergeCell ref="B2:G3"/>
    <mergeCell ref="G7:N7"/>
    <mergeCell ref="G9:N9"/>
    <mergeCell ref="C13:I13"/>
    <mergeCell ref="J13:O13"/>
    <mergeCell ref="J29:O29"/>
    <mergeCell ref="C26:I26"/>
    <mergeCell ref="I49:K49"/>
    <mergeCell ref="M2:S3"/>
    <mergeCell ref="C30:I30"/>
    <mergeCell ref="C19:I19"/>
    <mergeCell ref="J19:O19"/>
    <mergeCell ref="B8:S8"/>
    <mergeCell ref="C17:I17"/>
    <mergeCell ref="C14:I14"/>
    <mergeCell ref="J43:K43"/>
    <mergeCell ref="L43:S43"/>
    <mergeCell ref="J30:O30"/>
    <mergeCell ref="P30:S30"/>
    <mergeCell ref="C25:I25"/>
    <mergeCell ref="J25:O25"/>
    <mergeCell ref="P25:S25"/>
    <mergeCell ref="C27:I27"/>
    <mergeCell ref="J27:O27"/>
    <mergeCell ref="P27:S27"/>
    <mergeCell ref="B40:S40"/>
    <mergeCell ref="C44:I44"/>
    <mergeCell ref="J44:K44"/>
    <mergeCell ref="L44:S44"/>
    <mergeCell ref="C45:K45"/>
    <mergeCell ref="L45:S45"/>
    <mergeCell ref="C42:I42"/>
    <mergeCell ref="J42:K42"/>
    <mergeCell ref="L42:S42"/>
    <mergeCell ref="C43:I43"/>
  </mergeCells>
  <phoneticPr fontId="2" type="noConversion"/>
  <pageMargins left="0.59055118110236227" right="0" top="0.19685039370078741" bottom="0" header="0" footer="0"/>
  <pageSetup paperSize="9" scale="90" fitToWidth="2" orientation="portrait" r:id="rId1"/>
  <headerFooter alignWithMargins="0"/>
  <colBreaks count="1" manualBreakCount="1">
    <brk id="1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indexed="11"/>
  </sheetPr>
  <dimension ref="A1:T27"/>
  <sheetViews>
    <sheetView view="pageBreakPreview" zoomScale="60" zoomScaleNormal="100" workbookViewId="0">
      <selection activeCell="A10" sqref="A10:IV10"/>
    </sheetView>
  </sheetViews>
  <sheetFormatPr defaultRowHeight="13.2"/>
  <cols>
    <col min="1" max="5" width="4.6640625" customWidth="1"/>
    <col min="6" max="6" width="11.109375" customWidth="1"/>
    <col min="7" max="7" width="4.6640625" customWidth="1"/>
    <col min="8" max="8" width="3.44140625" customWidth="1"/>
    <col min="9" max="9" width="5.44140625" customWidth="1"/>
    <col min="10" max="10" width="4.6640625" customWidth="1"/>
    <col min="11" max="11" width="5.44140625" customWidth="1"/>
    <col min="12" max="12" width="6.109375" customWidth="1"/>
    <col min="13" max="17" width="4.6640625" customWidth="1"/>
    <col min="18" max="18" width="9.5546875" customWidth="1"/>
  </cols>
  <sheetData>
    <row r="1" spans="1:20">
      <c r="A1" s="4"/>
      <c r="B1" s="9"/>
      <c r="C1" s="9"/>
      <c r="D1" s="9"/>
      <c r="E1" s="9"/>
      <c r="F1" s="9"/>
      <c r="G1" s="9"/>
      <c r="H1" s="9"/>
      <c r="I1" s="9"/>
      <c r="J1" s="9"/>
      <c r="K1" s="9"/>
      <c r="L1" s="11" t="s">
        <v>113</v>
      </c>
      <c r="M1" s="11"/>
      <c r="N1" s="11"/>
      <c r="O1" s="11"/>
      <c r="P1" s="11"/>
      <c r="Q1" s="12"/>
      <c r="R1" s="12"/>
    </row>
    <row r="2" spans="1:20" ht="13.2" customHeight="1">
      <c r="A2" s="672"/>
      <c r="B2" s="672"/>
      <c r="C2" s="672"/>
      <c r="D2" s="672"/>
      <c r="E2" s="672"/>
      <c r="F2" s="672"/>
      <c r="G2" s="9"/>
      <c r="H2" s="9"/>
      <c r="I2" s="9"/>
      <c r="J2" s="9"/>
      <c r="K2" s="9"/>
      <c r="L2" s="567" t="s">
        <v>241</v>
      </c>
      <c r="M2" s="567"/>
      <c r="N2" s="567"/>
      <c r="O2" s="567"/>
      <c r="P2" s="567"/>
      <c r="Q2" s="567"/>
      <c r="R2" s="567"/>
    </row>
    <row r="3" spans="1:20">
      <c r="A3" s="672"/>
      <c r="B3" s="672"/>
      <c r="C3" s="672"/>
      <c r="D3" s="672"/>
      <c r="E3" s="672"/>
      <c r="F3" s="672"/>
      <c r="G3" s="9"/>
      <c r="H3" s="9"/>
      <c r="I3" s="9"/>
      <c r="J3" s="9"/>
      <c r="K3" s="9"/>
      <c r="L3" s="567"/>
      <c r="M3" s="567"/>
      <c r="N3" s="567"/>
      <c r="O3" s="567"/>
      <c r="P3" s="567"/>
      <c r="Q3" s="567"/>
      <c r="R3" s="567"/>
    </row>
    <row r="4" spans="1:20">
      <c r="A4" s="4"/>
      <c r="B4" s="9"/>
      <c r="C4" s="9"/>
      <c r="D4" s="9"/>
      <c r="E4" s="9"/>
      <c r="F4" s="9"/>
      <c r="G4" s="9"/>
      <c r="H4" s="9"/>
      <c r="I4" s="9"/>
      <c r="J4" s="9"/>
      <c r="K4" s="9"/>
      <c r="L4" s="11" t="s">
        <v>353</v>
      </c>
      <c r="M4" s="11"/>
      <c r="N4" s="11"/>
      <c r="O4" s="11"/>
      <c r="P4" s="11"/>
      <c r="Q4" s="12"/>
      <c r="R4" s="12"/>
    </row>
    <row r="5" spans="1:20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11" t="s">
        <v>66</v>
      </c>
      <c r="M5" s="11"/>
      <c r="N5" s="11"/>
      <c r="O5" s="11"/>
      <c r="P5" s="11"/>
      <c r="Q5" s="9"/>
      <c r="R5" s="9"/>
    </row>
    <row r="6" spans="1:20">
      <c r="A6" s="45"/>
      <c r="B6" s="9"/>
      <c r="C6" s="9"/>
      <c r="D6" s="9"/>
      <c r="E6" s="673" t="s">
        <v>24</v>
      </c>
      <c r="F6" s="673"/>
      <c r="G6" s="673"/>
      <c r="H6" s="673"/>
      <c r="I6" s="673"/>
      <c r="J6" s="673"/>
      <c r="K6" s="673"/>
      <c r="L6" s="673"/>
      <c r="M6" s="9"/>
      <c r="N6" s="9"/>
      <c r="O6" s="9"/>
      <c r="P6" s="9"/>
      <c r="Q6" s="9"/>
      <c r="R6" s="9"/>
    </row>
    <row r="7" spans="1:20">
      <c r="A7" s="673" t="s">
        <v>390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</row>
    <row r="8" spans="1:20">
      <c r="A8" s="45"/>
      <c r="B8" s="9"/>
      <c r="C8" s="9"/>
      <c r="D8" s="9"/>
      <c r="E8" s="674" t="s">
        <v>175</v>
      </c>
      <c r="F8" s="674"/>
      <c r="G8" s="674"/>
      <c r="H8" s="674"/>
      <c r="I8" s="674"/>
      <c r="J8" s="674"/>
      <c r="K8" s="674"/>
      <c r="L8" s="674"/>
      <c r="M8" s="9"/>
      <c r="N8" s="9"/>
      <c r="O8" s="9"/>
      <c r="P8" s="9"/>
      <c r="Q8" s="9"/>
      <c r="R8" s="9"/>
    </row>
    <row r="9" spans="1:20">
      <c r="A9" s="4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0">
      <c r="A10" s="525" t="s">
        <v>485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</row>
    <row r="11" spans="1:20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9" t="s">
        <v>30</v>
      </c>
      <c r="R11" s="10"/>
    </row>
    <row r="12" spans="1:20" ht="39.6">
      <c r="A12" s="14" t="s">
        <v>25</v>
      </c>
      <c r="B12" s="544" t="s">
        <v>26</v>
      </c>
      <c r="C12" s="545"/>
      <c r="D12" s="545"/>
      <c r="E12" s="545"/>
      <c r="F12" s="545"/>
      <c r="G12" s="545"/>
      <c r="H12" s="546"/>
      <c r="I12" s="31" t="s">
        <v>28</v>
      </c>
      <c r="J12" s="544" t="s">
        <v>62</v>
      </c>
      <c r="K12" s="546"/>
      <c r="L12" s="32" t="s">
        <v>104</v>
      </c>
      <c r="M12" s="544" t="s">
        <v>39</v>
      </c>
      <c r="N12" s="545"/>
      <c r="O12" s="546"/>
      <c r="P12" s="544" t="s">
        <v>67</v>
      </c>
      <c r="Q12" s="545"/>
      <c r="R12" s="546"/>
    </row>
    <row r="13" spans="1:20">
      <c r="A13" s="31">
        <v>1</v>
      </c>
      <c r="B13" s="544">
        <v>2</v>
      </c>
      <c r="C13" s="545"/>
      <c r="D13" s="545"/>
      <c r="E13" s="545"/>
      <c r="F13" s="545"/>
      <c r="G13" s="545"/>
      <c r="H13" s="546"/>
      <c r="I13" s="31">
        <v>3</v>
      </c>
      <c r="J13" s="544">
        <v>4</v>
      </c>
      <c r="K13" s="546"/>
      <c r="L13" s="31">
        <v>5</v>
      </c>
      <c r="M13" s="544">
        <v>6</v>
      </c>
      <c r="N13" s="545"/>
      <c r="O13" s="546"/>
      <c r="P13" s="544">
        <v>7</v>
      </c>
      <c r="Q13" s="545"/>
      <c r="R13" s="546"/>
    </row>
    <row r="14" spans="1:20" ht="39" customHeight="1">
      <c r="A14" s="31">
        <v>1</v>
      </c>
      <c r="B14" s="529" t="s">
        <v>187</v>
      </c>
      <c r="C14" s="530"/>
      <c r="D14" s="530"/>
      <c r="E14" s="530"/>
      <c r="F14" s="530"/>
      <c r="G14" s="530"/>
      <c r="H14" s="531"/>
      <c r="I14" s="58"/>
      <c r="J14" s="628">
        <f>P14/M14/L14</f>
        <v>78.431372549019613</v>
      </c>
      <c r="K14" s="629"/>
      <c r="L14" s="35">
        <v>170</v>
      </c>
      <c r="M14" s="544">
        <v>15</v>
      </c>
      <c r="N14" s="545"/>
      <c r="O14" s="546"/>
      <c r="P14" s="630">
        <v>200000</v>
      </c>
      <c r="Q14" s="631"/>
      <c r="R14" s="632"/>
      <c r="S14">
        <f>J14*L14*M14</f>
        <v>200000</v>
      </c>
      <c r="T14">
        <f>50*128*15</f>
        <v>96000</v>
      </c>
    </row>
    <row r="15" spans="1:20" ht="12.75" customHeight="1">
      <c r="A15" s="321"/>
      <c r="B15" s="547" t="s">
        <v>57</v>
      </c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577">
        <f>P14</f>
        <v>200000</v>
      </c>
      <c r="Q15" s="621"/>
      <c r="R15" s="622"/>
      <c r="S15" s="738"/>
      <c r="T15" s="516"/>
    </row>
    <row r="16" spans="1:20" ht="39" customHeight="1">
      <c r="A16" s="39"/>
      <c r="B16" s="37"/>
      <c r="C16" s="37"/>
      <c r="D16" s="37"/>
      <c r="E16" s="37"/>
      <c r="F16" s="37"/>
      <c r="G16" s="37"/>
      <c r="H16" s="37"/>
      <c r="I16" s="38"/>
      <c r="J16" s="269"/>
      <c r="K16" s="269"/>
      <c r="L16" s="269"/>
      <c r="M16" s="39"/>
      <c r="N16" s="39"/>
      <c r="O16" s="39"/>
      <c r="P16" s="270"/>
      <c r="Q16" s="270"/>
      <c r="R16" s="270"/>
    </row>
    <row r="19" spans="1:19">
      <c r="A19" s="25" t="s">
        <v>191</v>
      </c>
      <c r="B19" s="18"/>
      <c r="C19" s="18"/>
      <c r="D19" s="9"/>
      <c r="E19" s="9"/>
      <c r="F19" s="9"/>
      <c r="G19" s="23"/>
      <c r="H19" s="716">
        <f>P14</f>
        <v>200000</v>
      </c>
      <c r="I19" s="716"/>
      <c r="J19" s="716"/>
      <c r="K19" s="23"/>
      <c r="L19" s="23"/>
      <c r="M19" s="23"/>
    </row>
    <row r="20" spans="1:19">
      <c r="A20" s="22"/>
      <c r="B20" s="23"/>
      <c r="C20" s="23"/>
      <c r="D20" s="23"/>
      <c r="E20" s="23"/>
      <c r="F20" s="23"/>
      <c r="G20" s="23"/>
      <c r="H20" s="24"/>
      <c r="I20" s="24"/>
      <c r="J20" s="23"/>
      <c r="K20" s="23"/>
      <c r="L20" s="23"/>
      <c r="M20" s="23"/>
    </row>
    <row r="21" spans="1:19">
      <c r="A21" s="22"/>
      <c r="B21" s="26"/>
      <c r="C21" s="26"/>
      <c r="D21" s="26"/>
      <c r="E21" s="26"/>
      <c r="F21" s="26"/>
      <c r="G21" s="26"/>
      <c r="H21" s="24"/>
      <c r="I21" s="24"/>
      <c r="J21" s="23"/>
      <c r="K21" s="23"/>
      <c r="L21" s="23"/>
      <c r="M21" s="23"/>
    </row>
    <row r="22" spans="1:19">
      <c r="A22" s="27" t="s">
        <v>95</v>
      </c>
      <c r="B22" s="27"/>
      <c r="C22" s="27"/>
      <c r="D22" s="27"/>
      <c r="E22" s="27"/>
      <c r="F22" s="27"/>
      <c r="G22" s="27"/>
      <c r="H22" s="27"/>
      <c r="I22" s="27"/>
      <c r="J22" s="27"/>
      <c r="K22" s="27" t="s">
        <v>60</v>
      </c>
      <c r="L22" s="27"/>
      <c r="M22" s="27"/>
    </row>
    <row r="23" spans="1:19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9">
      <c r="A24" s="27" t="s">
        <v>96</v>
      </c>
      <c r="B24" s="9"/>
      <c r="C24" s="9"/>
      <c r="D24" s="9"/>
      <c r="E24" s="9"/>
      <c r="F24" s="9"/>
      <c r="G24" s="9"/>
      <c r="H24" s="27"/>
      <c r="I24" s="27"/>
      <c r="J24" s="27"/>
      <c r="K24" s="9" t="s">
        <v>282</v>
      </c>
      <c r="L24" s="27"/>
      <c r="M24" s="27"/>
    </row>
    <row r="25" spans="1:19">
      <c r="A25" s="30" t="s">
        <v>61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7" spans="1:19">
      <c r="S27" s="282">
        <f>47-J14</f>
        <v>-31.431372549019613</v>
      </c>
    </row>
  </sheetData>
  <mergeCells count="22">
    <mergeCell ref="H19:J19"/>
    <mergeCell ref="B12:H12"/>
    <mergeCell ref="J12:K12"/>
    <mergeCell ref="M12:O12"/>
    <mergeCell ref="B14:H14"/>
    <mergeCell ref="J14:K14"/>
    <mergeCell ref="M14:O14"/>
    <mergeCell ref="B13:H13"/>
    <mergeCell ref="P15:R15"/>
    <mergeCell ref="B15:O15"/>
    <mergeCell ref="S15:T15"/>
    <mergeCell ref="J13:K13"/>
    <mergeCell ref="P13:R13"/>
    <mergeCell ref="P14:R14"/>
    <mergeCell ref="A2:F3"/>
    <mergeCell ref="L2:R3"/>
    <mergeCell ref="E6:L6"/>
    <mergeCell ref="E8:L8"/>
    <mergeCell ref="A10:R10"/>
    <mergeCell ref="M13:O13"/>
    <mergeCell ref="A7:R7"/>
    <mergeCell ref="P12:R12"/>
  </mergeCells>
  <phoneticPr fontId="2" type="noConversion"/>
  <pageMargins left="0.7" right="0.7" top="0.75" bottom="0.75" header="0.3" footer="0.3"/>
  <pageSetup paperSize="9" scale="91" orientation="portrait" r:id="rId1"/>
  <colBreaks count="1" manualBreakCount="1">
    <brk id="1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U24"/>
  <sheetViews>
    <sheetView view="pageBreakPreview" zoomScale="60" zoomScaleNormal="100" workbookViewId="0">
      <selection activeCell="A10" sqref="A10:IV10"/>
    </sheetView>
  </sheetViews>
  <sheetFormatPr defaultRowHeight="13.2"/>
  <cols>
    <col min="1" max="5" width="4.6640625" customWidth="1"/>
    <col min="6" max="6" width="11.109375" customWidth="1"/>
    <col min="7" max="7" width="4.6640625" customWidth="1"/>
    <col min="8" max="8" width="3.44140625" customWidth="1"/>
    <col min="9" max="9" width="5.44140625" customWidth="1"/>
    <col min="10" max="10" width="4.6640625" customWidth="1"/>
    <col min="11" max="11" width="5.44140625" customWidth="1"/>
    <col min="12" max="12" width="6.109375" customWidth="1"/>
    <col min="13" max="17" width="4.6640625" customWidth="1"/>
    <col min="18" max="18" width="9.5546875" customWidth="1"/>
  </cols>
  <sheetData>
    <row r="1" spans="1:21">
      <c r="A1" s="4"/>
      <c r="B1" s="9"/>
      <c r="C1" s="9"/>
      <c r="D1" s="9"/>
      <c r="E1" s="9"/>
      <c r="F1" s="9"/>
      <c r="G1" s="9"/>
      <c r="H1" s="9"/>
      <c r="I1" s="9"/>
      <c r="J1" s="9"/>
      <c r="K1" s="9"/>
      <c r="L1" s="11" t="s">
        <v>113</v>
      </c>
      <c r="M1" s="11"/>
      <c r="N1" s="11"/>
      <c r="O1" s="11"/>
      <c r="P1" s="11"/>
      <c r="Q1" s="12"/>
      <c r="R1" s="12"/>
    </row>
    <row r="2" spans="1:21" ht="13.2" customHeight="1">
      <c r="A2" s="672"/>
      <c r="B2" s="672"/>
      <c r="C2" s="672"/>
      <c r="D2" s="672"/>
      <c r="E2" s="672"/>
      <c r="F2" s="672"/>
      <c r="G2" s="9"/>
      <c r="H2" s="9"/>
      <c r="I2" s="9"/>
      <c r="J2" s="9"/>
      <c r="K2" s="9"/>
      <c r="L2" s="567" t="s">
        <v>241</v>
      </c>
      <c r="M2" s="567"/>
      <c r="N2" s="567"/>
      <c r="O2" s="567"/>
      <c r="P2" s="567"/>
      <c r="Q2" s="567"/>
      <c r="R2" s="567"/>
    </row>
    <row r="3" spans="1:21">
      <c r="A3" s="672"/>
      <c r="B3" s="672"/>
      <c r="C3" s="672"/>
      <c r="D3" s="672"/>
      <c r="E3" s="672"/>
      <c r="F3" s="672"/>
      <c r="G3" s="9"/>
      <c r="H3" s="9"/>
      <c r="I3" s="9"/>
      <c r="J3" s="9"/>
      <c r="K3" s="9"/>
      <c r="L3" s="567"/>
      <c r="M3" s="567"/>
      <c r="N3" s="567"/>
      <c r="O3" s="567"/>
      <c r="P3" s="567"/>
      <c r="Q3" s="567"/>
      <c r="R3" s="567"/>
      <c r="U3" s="62"/>
    </row>
    <row r="4" spans="1:21">
      <c r="A4" s="4"/>
      <c r="B4" s="9"/>
      <c r="C4" s="9"/>
      <c r="D4" s="9"/>
      <c r="E4" s="9"/>
      <c r="F4" s="9"/>
      <c r="G4" s="9"/>
      <c r="H4" s="9"/>
      <c r="I4" s="9"/>
      <c r="J4" s="9"/>
      <c r="K4" s="9"/>
      <c r="L4" s="11" t="s">
        <v>353</v>
      </c>
      <c r="M4" s="11"/>
      <c r="N4" s="11"/>
      <c r="O4" s="11"/>
      <c r="P4" s="11"/>
      <c r="Q4" s="12"/>
      <c r="R4" s="12"/>
    </row>
    <row r="5" spans="1:21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11" t="s">
        <v>66</v>
      </c>
      <c r="M5" s="11"/>
      <c r="N5" s="11"/>
      <c r="O5" s="11"/>
      <c r="P5" s="11"/>
      <c r="Q5" s="9"/>
      <c r="R5" s="9"/>
    </row>
    <row r="6" spans="1:21">
      <c r="A6" s="45"/>
      <c r="B6" s="9"/>
      <c r="C6" s="9"/>
      <c r="D6" s="9"/>
      <c r="E6" s="673" t="s">
        <v>24</v>
      </c>
      <c r="F6" s="673"/>
      <c r="G6" s="673"/>
      <c r="H6" s="673"/>
      <c r="I6" s="673"/>
      <c r="J6" s="673"/>
      <c r="K6" s="673"/>
      <c r="L6" s="673"/>
      <c r="M6" s="9"/>
      <c r="N6" s="9"/>
      <c r="O6" s="9"/>
      <c r="P6" s="9"/>
      <c r="Q6" s="9"/>
      <c r="R6" s="9"/>
    </row>
    <row r="7" spans="1:21">
      <c r="A7" s="673" t="s">
        <v>391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</row>
    <row r="8" spans="1:21">
      <c r="A8" s="45"/>
      <c r="B8" s="9"/>
      <c r="C8" s="9"/>
      <c r="D8" s="9"/>
      <c r="E8" s="674" t="s">
        <v>175</v>
      </c>
      <c r="F8" s="674"/>
      <c r="G8" s="674"/>
      <c r="H8" s="674"/>
      <c r="I8" s="674"/>
      <c r="J8" s="674"/>
      <c r="K8" s="674"/>
      <c r="L8" s="674"/>
      <c r="M8" s="9"/>
      <c r="N8" s="9"/>
      <c r="O8" s="9"/>
      <c r="P8" s="9"/>
      <c r="Q8" s="9"/>
      <c r="R8" s="9"/>
    </row>
    <row r="9" spans="1:21">
      <c r="A9" s="4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1">
      <c r="A10" s="525" t="s">
        <v>485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</row>
    <row r="11" spans="1:2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9" t="s">
        <v>30</v>
      </c>
      <c r="R11" s="10"/>
    </row>
    <row r="12" spans="1:21" ht="26.4">
      <c r="A12" s="31" t="s">
        <v>25</v>
      </c>
      <c r="B12" s="535" t="s">
        <v>26</v>
      </c>
      <c r="C12" s="535"/>
      <c r="D12" s="535"/>
      <c r="E12" s="535"/>
      <c r="F12" s="535"/>
      <c r="G12" s="535"/>
      <c r="H12" s="535" t="s">
        <v>28</v>
      </c>
      <c r="I12" s="535"/>
      <c r="J12" s="641" t="s">
        <v>62</v>
      </c>
      <c r="K12" s="641"/>
      <c r="L12" s="32" t="s">
        <v>63</v>
      </c>
      <c r="M12" s="535" t="s">
        <v>39</v>
      </c>
      <c r="N12" s="535"/>
      <c r="O12" s="535"/>
      <c r="P12" s="544" t="s">
        <v>67</v>
      </c>
      <c r="Q12" s="545"/>
      <c r="R12" s="546"/>
    </row>
    <row r="13" spans="1:21">
      <c r="A13" s="31">
        <v>1</v>
      </c>
      <c r="B13" s="535">
        <v>2</v>
      </c>
      <c r="C13" s="535"/>
      <c r="D13" s="535"/>
      <c r="E13" s="535"/>
      <c r="F13" s="535"/>
      <c r="G13" s="535"/>
      <c r="H13" s="535">
        <v>3</v>
      </c>
      <c r="I13" s="535"/>
      <c r="J13" s="535">
        <v>4</v>
      </c>
      <c r="K13" s="535"/>
      <c r="L13" s="31">
        <v>5</v>
      </c>
      <c r="M13" s="535">
        <v>6</v>
      </c>
      <c r="N13" s="535"/>
      <c r="O13" s="535"/>
      <c r="P13" s="544">
        <v>7</v>
      </c>
      <c r="Q13" s="545"/>
      <c r="R13" s="546"/>
    </row>
    <row r="14" spans="1:21" ht="49.5" customHeight="1">
      <c r="A14" s="31">
        <v>1</v>
      </c>
      <c r="B14" s="645" t="s">
        <v>163</v>
      </c>
      <c r="C14" s="645"/>
      <c r="D14" s="645"/>
      <c r="E14" s="645"/>
      <c r="F14" s="645"/>
      <c r="G14" s="645"/>
      <c r="H14" s="532"/>
      <c r="I14" s="532"/>
      <c r="J14" s="533">
        <v>3</v>
      </c>
      <c r="K14" s="533"/>
      <c r="L14" s="75">
        <v>18</v>
      </c>
      <c r="M14" s="533">
        <v>85</v>
      </c>
      <c r="N14" s="533"/>
      <c r="O14" s="533"/>
      <c r="P14" s="561">
        <v>4590</v>
      </c>
      <c r="Q14" s="562"/>
      <c r="R14" s="563"/>
    </row>
    <row r="15" spans="1:21" ht="12.75" customHeight="1">
      <c r="A15" s="547" t="s">
        <v>57</v>
      </c>
      <c r="B15" s="548"/>
      <c r="C15" s="548"/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8"/>
      <c r="O15" s="549"/>
      <c r="P15" s="550">
        <f>P14</f>
        <v>4590</v>
      </c>
      <c r="Q15" s="551"/>
      <c r="R15" s="552"/>
    </row>
    <row r="18" spans="1:13">
      <c r="A18" s="25" t="s">
        <v>191</v>
      </c>
      <c r="B18" s="18"/>
      <c r="C18" s="18"/>
      <c r="D18" s="9"/>
      <c r="E18" s="9"/>
      <c r="F18" s="9"/>
      <c r="G18" s="23"/>
      <c r="H18" s="725">
        <f>P15</f>
        <v>4590</v>
      </c>
      <c r="I18" s="725"/>
      <c r="J18" s="725"/>
      <c r="K18" s="23"/>
      <c r="L18" s="23"/>
      <c r="M18" s="23"/>
    </row>
    <row r="19" spans="1:13">
      <c r="A19" s="22"/>
      <c r="B19" s="23"/>
      <c r="C19" s="23"/>
      <c r="D19" s="23"/>
      <c r="E19" s="23"/>
      <c r="F19" s="23"/>
      <c r="G19" s="23"/>
      <c r="H19" s="24"/>
      <c r="I19" s="24"/>
      <c r="J19" s="23"/>
      <c r="K19" s="23"/>
      <c r="L19" s="23"/>
      <c r="M19" s="23"/>
    </row>
    <row r="20" spans="1:13">
      <c r="A20" s="22"/>
      <c r="B20" s="26"/>
      <c r="C20" s="26"/>
      <c r="D20" s="26"/>
      <c r="E20" s="26"/>
      <c r="F20" s="26"/>
      <c r="G20" s="26"/>
      <c r="H20" s="24"/>
      <c r="I20" s="24"/>
      <c r="J20" s="23"/>
      <c r="K20" s="23"/>
      <c r="L20" s="23"/>
      <c r="M20" s="23"/>
    </row>
    <row r="21" spans="1:13">
      <c r="A21" s="27" t="s">
        <v>95</v>
      </c>
      <c r="B21" s="27"/>
      <c r="C21" s="27"/>
      <c r="D21" s="27"/>
      <c r="E21" s="27"/>
      <c r="F21" s="27"/>
      <c r="G21" s="27"/>
      <c r="H21" s="27"/>
      <c r="I21" s="27"/>
      <c r="J21" s="27"/>
      <c r="K21" s="27" t="s">
        <v>60</v>
      </c>
      <c r="L21" s="27"/>
      <c r="M21" s="27"/>
    </row>
    <row r="22" spans="1:13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27" t="s">
        <v>96</v>
      </c>
      <c r="B23" s="9"/>
      <c r="C23" s="9"/>
      <c r="D23" s="9"/>
      <c r="E23" s="9"/>
      <c r="F23" s="9"/>
      <c r="G23" s="9"/>
      <c r="H23" s="27"/>
      <c r="I23" s="27"/>
      <c r="J23" s="27"/>
      <c r="K23" s="9" t="s">
        <v>282</v>
      </c>
      <c r="L23" s="27"/>
      <c r="M23" s="27"/>
    </row>
    <row r="24" spans="1:13">
      <c r="A24" s="30" t="s">
        <v>61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</sheetData>
  <mergeCells count="24">
    <mergeCell ref="A7:R7"/>
    <mergeCell ref="A2:F3"/>
    <mergeCell ref="L2:R3"/>
    <mergeCell ref="E6:L6"/>
    <mergeCell ref="E8:L8"/>
    <mergeCell ref="P12:R12"/>
    <mergeCell ref="M12:O12"/>
    <mergeCell ref="H18:J18"/>
    <mergeCell ref="J13:K13"/>
    <mergeCell ref="M13:O13"/>
    <mergeCell ref="P13:R13"/>
    <mergeCell ref="A15:O15"/>
    <mergeCell ref="P15:R15"/>
    <mergeCell ref="J14:K14"/>
    <mergeCell ref="B14:G14"/>
    <mergeCell ref="H14:I14"/>
    <mergeCell ref="P14:R14"/>
    <mergeCell ref="B13:G13"/>
    <mergeCell ref="M14:O14"/>
    <mergeCell ref="H13:I13"/>
    <mergeCell ref="A10:R10"/>
    <mergeCell ref="H12:I12"/>
    <mergeCell ref="B12:G12"/>
    <mergeCell ref="J12:K12"/>
  </mergeCells>
  <phoneticPr fontId="2" type="noConversion"/>
  <pageMargins left="0.7" right="0.7" top="0.75" bottom="0.75" header="0.3" footer="0.3"/>
  <pageSetup paperSize="9" scale="91" orientation="portrait" r:id="rId1"/>
  <colBreaks count="1" manualBreakCount="1">
    <brk id="1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11"/>
  </sheetPr>
  <dimension ref="A1:U25"/>
  <sheetViews>
    <sheetView view="pageBreakPreview" zoomScale="60" zoomScaleNormal="100" workbookViewId="0">
      <selection activeCell="P15" sqref="P15:R15"/>
    </sheetView>
  </sheetViews>
  <sheetFormatPr defaultRowHeight="13.2"/>
  <cols>
    <col min="1" max="5" width="4.6640625" customWidth="1"/>
    <col min="6" max="6" width="11.109375" customWidth="1"/>
    <col min="7" max="7" width="4.6640625" customWidth="1"/>
    <col min="8" max="8" width="3.44140625" customWidth="1"/>
    <col min="9" max="9" width="5.44140625" customWidth="1"/>
    <col min="10" max="10" width="4.6640625" customWidth="1"/>
    <col min="11" max="11" width="5.44140625" customWidth="1"/>
    <col min="12" max="12" width="6.109375" customWidth="1"/>
    <col min="13" max="17" width="4.6640625" customWidth="1"/>
    <col min="18" max="18" width="9.5546875" customWidth="1"/>
  </cols>
  <sheetData>
    <row r="1" spans="1:21">
      <c r="A1" s="4"/>
      <c r="B1" s="9"/>
      <c r="C1" s="9"/>
      <c r="D1" s="9"/>
      <c r="E1" s="9"/>
      <c r="F1" s="9"/>
      <c r="G1" s="9"/>
      <c r="H1" s="9"/>
      <c r="I1" s="9"/>
      <c r="J1" s="9"/>
      <c r="K1" s="9"/>
      <c r="L1" s="11" t="s">
        <v>113</v>
      </c>
      <c r="M1" s="11"/>
      <c r="N1" s="11"/>
      <c r="O1" s="11"/>
      <c r="P1" s="11"/>
      <c r="Q1" s="12"/>
      <c r="R1" s="12"/>
    </row>
    <row r="2" spans="1:21" ht="13.2" customHeight="1">
      <c r="A2" s="672"/>
      <c r="B2" s="672"/>
      <c r="C2" s="672"/>
      <c r="D2" s="672"/>
      <c r="E2" s="672"/>
      <c r="F2" s="672"/>
      <c r="G2" s="9"/>
      <c r="H2" s="9"/>
      <c r="I2" s="9"/>
      <c r="J2" s="9"/>
      <c r="K2" s="9"/>
      <c r="L2" s="567" t="s">
        <v>241</v>
      </c>
      <c r="M2" s="567"/>
      <c r="N2" s="567"/>
      <c r="O2" s="567"/>
      <c r="P2" s="567"/>
      <c r="Q2" s="567"/>
      <c r="R2" s="567"/>
    </row>
    <row r="3" spans="1:21">
      <c r="A3" s="672"/>
      <c r="B3" s="672"/>
      <c r="C3" s="672"/>
      <c r="D3" s="672"/>
      <c r="E3" s="672"/>
      <c r="F3" s="672"/>
      <c r="G3" s="9"/>
      <c r="H3" s="9"/>
      <c r="I3" s="9"/>
      <c r="J3" s="9"/>
      <c r="K3" s="9"/>
      <c r="L3" s="567"/>
      <c r="M3" s="567"/>
      <c r="N3" s="567"/>
      <c r="O3" s="567"/>
      <c r="P3" s="567"/>
      <c r="Q3" s="567"/>
      <c r="R3" s="567"/>
    </row>
    <row r="4" spans="1:21">
      <c r="A4" s="4"/>
      <c r="B4" s="9"/>
      <c r="C4" s="9"/>
      <c r="D4" s="9"/>
      <c r="E4" s="9"/>
      <c r="F4" s="9"/>
      <c r="G4" s="9"/>
      <c r="H4" s="9"/>
      <c r="I4" s="9"/>
      <c r="J4" s="9"/>
      <c r="K4" s="9"/>
      <c r="L4" s="11" t="s">
        <v>353</v>
      </c>
      <c r="M4" s="11"/>
      <c r="N4" s="11"/>
      <c r="O4" s="11"/>
      <c r="P4" s="11"/>
      <c r="Q4" s="12"/>
      <c r="R4" s="12"/>
    </row>
    <row r="5" spans="1:21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11" t="s">
        <v>66</v>
      </c>
      <c r="M5" s="11"/>
      <c r="N5" s="11"/>
      <c r="O5" s="11"/>
      <c r="P5" s="11"/>
      <c r="Q5" s="9"/>
      <c r="R5" s="9"/>
    </row>
    <row r="6" spans="1:21">
      <c r="A6" s="45"/>
      <c r="B6" s="9"/>
      <c r="C6" s="9"/>
      <c r="D6" s="9"/>
      <c r="E6" s="673" t="s">
        <v>24</v>
      </c>
      <c r="F6" s="673"/>
      <c r="G6" s="673"/>
      <c r="H6" s="673"/>
      <c r="I6" s="673"/>
      <c r="J6" s="673"/>
      <c r="K6" s="673"/>
      <c r="L6" s="673"/>
      <c r="M6" s="9"/>
      <c r="N6" s="9"/>
      <c r="O6" s="9"/>
      <c r="P6" s="9"/>
      <c r="Q6" s="9"/>
      <c r="R6" s="9"/>
    </row>
    <row r="7" spans="1:21">
      <c r="A7" s="673" t="s">
        <v>392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</row>
    <row r="8" spans="1:21">
      <c r="A8" s="45"/>
      <c r="B8" s="9"/>
      <c r="C8" s="9"/>
      <c r="D8" s="9"/>
      <c r="E8" s="674" t="s">
        <v>175</v>
      </c>
      <c r="F8" s="674"/>
      <c r="G8" s="674"/>
      <c r="H8" s="674"/>
      <c r="I8" s="674"/>
      <c r="J8" s="674"/>
      <c r="K8" s="674"/>
      <c r="L8" s="674"/>
      <c r="M8" s="9"/>
      <c r="N8" s="9"/>
      <c r="O8" s="9"/>
      <c r="P8" s="9"/>
      <c r="Q8" s="9"/>
      <c r="R8" s="9"/>
    </row>
    <row r="9" spans="1:21">
      <c r="A9" s="4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1">
      <c r="A10" s="525" t="s">
        <v>485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</row>
    <row r="11" spans="1:2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9" t="s">
        <v>30</v>
      </c>
      <c r="R11" s="10"/>
    </row>
    <row r="12" spans="1:21" ht="26.4">
      <c r="A12" s="31" t="s">
        <v>25</v>
      </c>
      <c r="B12" s="535" t="s">
        <v>26</v>
      </c>
      <c r="C12" s="535"/>
      <c r="D12" s="535"/>
      <c r="E12" s="535"/>
      <c r="F12" s="535"/>
      <c r="G12" s="535"/>
      <c r="H12" s="535" t="s">
        <v>28</v>
      </c>
      <c r="I12" s="535"/>
      <c r="J12" s="641" t="s">
        <v>62</v>
      </c>
      <c r="K12" s="641"/>
      <c r="L12" s="32" t="s">
        <v>63</v>
      </c>
      <c r="M12" s="535" t="s">
        <v>39</v>
      </c>
      <c r="N12" s="535"/>
      <c r="O12" s="535"/>
      <c r="P12" s="544" t="s">
        <v>67</v>
      </c>
      <c r="Q12" s="545"/>
      <c r="R12" s="546"/>
    </row>
    <row r="13" spans="1:21">
      <c r="A13" s="31">
        <v>1</v>
      </c>
      <c r="B13" s="535">
        <v>2</v>
      </c>
      <c r="C13" s="535"/>
      <c r="D13" s="535"/>
      <c r="E13" s="535"/>
      <c r="F13" s="535"/>
      <c r="G13" s="535"/>
      <c r="H13" s="535">
        <v>3</v>
      </c>
      <c r="I13" s="535"/>
      <c r="J13" s="535">
        <v>4</v>
      </c>
      <c r="K13" s="535"/>
      <c r="L13" s="31">
        <v>5</v>
      </c>
      <c r="M13" s="535">
        <v>6</v>
      </c>
      <c r="N13" s="535"/>
      <c r="O13" s="535"/>
      <c r="P13" s="544">
        <v>7</v>
      </c>
      <c r="Q13" s="545"/>
      <c r="R13" s="546"/>
    </row>
    <row r="14" spans="1:21" ht="51.75" customHeight="1">
      <c r="A14" s="31">
        <v>1</v>
      </c>
      <c r="B14" s="529" t="s">
        <v>220</v>
      </c>
      <c r="C14" s="530"/>
      <c r="D14" s="530"/>
      <c r="E14" s="530"/>
      <c r="F14" s="530"/>
      <c r="G14" s="530"/>
      <c r="H14" s="646"/>
      <c r="I14" s="646"/>
      <c r="J14" s="628">
        <v>20</v>
      </c>
      <c r="K14" s="629"/>
      <c r="L14" s="35">
        <v>18</v>
      </c>
      <c r="M14" s="544">
        <v>85</v>
      </c>
      <c r="N14" s="545"/>
      <c r="O14" s="546"/>
      <c r="P14" s="647">
        <f>J14*L14*M14</f>
        <v>30600</v>
      </c>
      <c r="Q14" s="648"/>
      <c r="R14" s="649"/>
      <c r="U14" s="62"/>
    </row>
    <row r="15" spans="1:21" ht="51.75" customHeight="1">
      <c r="A15" s="31">
        <v>2</v>
      </c>
      <c r="B15" s="529" t="s">
        <v>221</v>
      </c>
      <c r="C15" s="530"/>
      <c r="D15" s="530"/>
      <c r="E15" s="530"/>
      <c r="F15" s="530"/>
      <c r="G15" s="530"/>
      <c r="H15" s="646"/>
      <c r="I15" s="646"/>
      <c r="J15" s="628">
        <v>17</v>
      </c>
      <c r="K15" s="629"/>
      <c r="L15" s="35">
        <v>5</v>
      </c>
      <c r="M15" s="544">
        <v>85</v>
      </c>
      <c r="N15" s="545"/>
      <c r="O15" s="546"/>
      <c r="P15" s="647">
        <f>J15*L15*M15</f>
        <v>7225</v>
      </c>
      <c r="Q15" s="648"/>
      <c r="R15" s="649"/>
      <c r="U15" s="62"/>
    </row>
    <row r="16" spans="1:21" ht="12.75" customHeight="1">
      <c r="A16" s="547" t="s">
        <v>57</v>
      </c>
      <c r="B16" s="548"/>
      <c r="C16" s="548"/>
      <c r="D16" s="548"/>
      <c r="E16" s="548"/>
      <c r="F16" s="548"/>
      <c r="G16" s="548"/>
      <c r="H16" s="548"/>
      <c r="I16" s="548"/>
      <c r="J16" s="548"/>
      <c r="K16" s="548"/>
      <c r="L16" s="548"/>
      <c r="M16" s="548"/>
      <c r="N16" s="548"/>
      <c r="O16" s="549"/>
      <c r="P16" s="550">
        <f>SUM(P14:P15)</f>
        <v>37825</v>
      </c>
      <c r="Q16" s="551"/>
      <c r="R16" s="552"/>
    </row>
    <row r="19" spans="1:13">
      <c r="A19" s="25" t="s">
        <v>191</v>
      </c>
      <c r="B19" s="18"/>
      <c r="C19" s="18"/>
      <c r="D19" s="9"/>
      <c r="E19" s="9"/>
      <c r="F19" s="9"/>
      <c r="G19" s="23"/>
      <c r="H19" s="725">
        <f>P16</f>
        <v>37825</v>
      </c>
      <c r="I19" s="725"/>
      <c r="J19" s="725"/>
      <c r="K19" s="23"/>
      <c r="L19" s="23"/>
      <c r="M19" s="23"/>
    </row>
    <row r="20" spans="1:13">
      <c r="A20" s="22"/>
      <c r="B20" s="23"/>
      <c r="C20" s="23"/>
      <c r="D20" s="23"/>
      <c r="E20" s="23"/>
      <c r="F20" s="23"/>
      <c r="G20" s="23"/>
      <c r="H20" s="24"/>
      <c r="I20" s="24"/>
      <c r="J20" s="23"/>
      <c r="K20" s="23"/>
      <c r="L20" s="23"/>
      <c r="M20" s="23"/>
    </row>
    <row r="21" spans="1:13">
      <c r="A21" s="22"/>
      <c r="B21" s="26"/>
      <c r="C21" s="26"/>
      <c r="D21" s="26"/>
      <c r="E21" s="26"/>
      <c r="F21" s="26"/>
      <c r="G21" s="26"/>
      <c r="H21" s="24"/>
      <c r="I21" s="24"/>
      <c r="J21" s="23"/>
      <c r="K21" s="23"/>
      <c r="L21" s="23"/>
      <c r="M21" s="23"/>
    </row>
    <row r="22" spans="1:13">
      <c r="A22" s="27" t="s">
        <v>95</v>
      </c>
      <c r="B22" s="27"/>
      <c r="C22" s="27"/>
      <c r="D22" s="27"/>
      <c r="E22" s="27"/>
      <c r="F22" s="27"/>
      <c r="G22" s="27"/>
      <c r="H22" s="27"/>
      <c r="I22" s="27"/>
      <c r="J22" s="27"/>
      <c r="K22" s="27" t="s">
        <v>60</v>
      </c>
      <c r="L22" s="27"/>
      <c r="M22" s="27"/>
    </row>
    <row r="23" spans="1:1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>
      <c r="A24" s="27" t="s">
        <v>96</v>
      </c>
      <c r="B24" s="9"/>
      <c r="C24" s="9"/>
      <c r="D24" s="9"/>
      <c r="E24" s="9"/>
      <c r="F24" s="9"/>
      <c r="G24" s="9"/>
      <c r="H24" s="27"/>
      <c r="I24" s="27"/>
      <c r="J24" s="27"/>
      <c r="K24" s="9" t="s">
        <v>282</v>
      </c>
      <c r="L24" s="27"/>
      <c r="M24" s="27"/>
    </row>
    <row r="25" spans="1:13">
      <c r="A25" s="30" t="s">
        <v>61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29">
    <mergeCell ref="A2:F3"/>
    <mergeCell ref="L2:R3"/>
    <mergeCell ref="E6:L6"/>
    <mergeCell ref="H12:I12"/>
    <mergeCell ref="J12:K12"/>
    <mergeCell ref="M12:O12"/>
    <mergeCell ref="A7:R7"/>
    <mergeCell ref="P12:R12"/>
    <mergeCell ref="E8:L8"/>
    <mergeCell ref="A10:R10"/>
    <mergeCell ref="P16:R16"/>
    <mergeCell ref="B13:G13"/>
    <mergeCell ref="P15:R15"/>
    <mergeCell ref="H13:I13"/>
    <mergeCell ref="J13:K13"/>
    <mergeCell ref="M13:O13"/>
    <mergeCell ref="M14:O14"/>
    <mergeCell ref="P14:R14"/>
    <mergeCell ref="A16:O16"/>
    <mergeCell ref="B12:G12"/>
    <mergeCell ref="M15:O15"/>
    <mergeCell ref="P13:R13"/>
    <mergeCell ref="H19:J19"/>
    <mergeCell ref="B14:G14"/>
    <mergeCell ref="H14:I14"/>
    <mergeCell ref="J14:K14"/>
    <mergeCell ref="B15:G15"/>
    <mergeCell ref="H15:I15"/>
    <mergeCell ref="J15:K15"/>
  </mergeCells>
  <phoneticPr fontId="2" type="noConversion"/>
  <pageMargins left="0.7" right="0.7" top="0.75" bottom="0.75" header="0.3" footer="0.3"/>
  <pageSetup paperSize="9" scale="91" orientation="portrait" r:id="rId1"/>
  <colBreaks count="1" manualBreakCount="1">
    <brk id="1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R25"/>
  <sheetViews>
    <sheetView view="pageBreakPreview" zoomScale="60" zoomScaleNormal="100" workbookViewId="0">
      <selection activeCell="U11" sqref="U11"/>
    </sheetView>
  </sheetViews>
  <sheetFormatPr defaultRowHeight="13.2"/>
  <cols>
    <col min="1" max="1" width="4.88671875" customWidth="1"/>
    <col min="3" max="3" width="4.109375" customWidth="1"/>
    <col min="4" max="4" width="4.33203125" customWidth="1"/>
    <col min="5" max="5" width="3.109375" customWidth="1"/>
    <col min="6" max="6" width="1.33203125" customWidth="1"/>
    <col min="11" max="11" width="4.33203125" customWidth="1"/>
    <col min="12" max="12" width="2.33203125" customWidth="1"/>
    <col min="13" max="13" width="8" customWidth="1"/>
    <col min="14" max="14" width="9.109375" hidden="1" customWidth="1"/>
    <col min="17" max="17" width="6.33203125" customWidth="1"/>
  </cols>
  <sheetData>
    <row r="1" spans="1:18">
      <c r="A1" s="4"/>
      <c r="B1" s="9"/>
      <c r="C1" s="9"/>
      <c r="D1" s="9"/>
      <c r="E1" s="9"/>
      <c r="F1" s="9"/>
      <c r="G1" s="9"/>
      <c r="H1" s="9"/>
      <c r="I1" s="9"/>
      <c r="J1" s="9"/>
      <c r="K1" s="9"/>
      <c r="L1" s="11" t="s">
        <v>113</v>
      </c>
      <c r="M1" s="11"/>
      <c r="N1" s="11"/>
      <c r="O1" s="11"/>
      <c r="P1" s="11"/>
      <c r="Q1" s="12"/>
      <c r="R1" s="12"/>
    </row>
    <row r="2" spans="1:18" ht="12.75" customHeight="1">
      <c r="A2" s="672"/>
      <c r="B2" s="672"/>
      <c r="C2" s="672"/>
      <c r="D2" s="672"/>
      <c r="E2" s="672"/>
      <c r="F2" s="672"/>
      <c r="G2" s="9"/>
      <c r="H2" s="9"/>
      <c r="I2" s="9"/>
      <c r="J2" s="9"/>
      <c r="K2" s="9"/>
      <c r="L2" s="567" t="s">
        <v>241</v>
      </c>
      <c r="M2" s="567"/>
      <c r="N2" s="567"/>
      <c r="O2" s="567"/>
      <c r="P2" s="567"/>
      <c r="Q2" s="567"/>
      <c r="R2" s="567"/>
    </row>
    <row r="3" spans="1:18">
      <c r="A3" s="672"/>
      <c r="B3" s="672"/>
      <c r="C3" s="672"/>
      <c r="D3" s="672"/>
      <c r="E3" s="672"/>
      <c r="F3" s="672"/>
      <c r="G3" s="9"/>
      <c r="H3" s="9"/>
      <c r="I3" s="9"/>
      <c r="J3" s="9"/>
      <c r="K3" s="9"/>
      <c r="L3" s="567"/>
      <c r="M3" s="567"/>
      <c r="N3" s="567"/>
      <c r="O3" s="567"/>
      <c r="P3" s="567"/>
      <c r="Q3" s="567"/>
      <c r="R3" s="567"/>
    </row>
    <row r="4" spans="1:18">
      <c r="A4" s="4"/>
      <c r="B4" s="9"/>
      <c r="C4" s="9"/>
      <c r="D4" s="9"/>
      <c r="E4" s="9"/>
      <c r="F4" s="9"/>
      <c r="G4" s="9"/>
      <c r="H4" s="9"/>
      <c r="I4" s="9"/>
      <c r="J4" s="9"/>
      <c r="K4" s="9"/>
      <c r="L4" s="11" t="s">
        <v>353</v>
      </c>
      <c r="M4" s="11"/>
      <c r="N4" s="11"/>
      <c r="O4" s="11"/>
      <c r="P4" s="11"/>
      <c r="Q4" s="12"/>
      <c r="R4" s="12"/>
    </row>
    <row r="5" spans="1:18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11" t="s">
        <v>66</v>
      </c>
      <c r="M5" s="11"/>
      <c r="N5" s="11"/>
      <c r="O5" s="11"/>
      <c r="P5" s="11"/>
      <c r="Q5" s="9"/>
      <c r="R5" s="9"/>
    </row>
    <row r="6" spans="1:18">
      <c r="A6" s="45"/>
      <c r="B6" s="9"/>
      <c r="C6" s="9"/>
      <c r="D6" s="9"/>
      <c r="E6" s="673" t="s">
        <v>24</v>
      </c>
      <c r="F6" s="673"/>
      <c r="G6" s="673"/>
      <c r="H6" s="673"/>
      <c r="I6" s="673"/>
      <c r="J6" s="673"/>
      <c r="K6" s="673"/>
      <c r="L6" s="673"/>
      <c r="M6" s="9"/>
      <c r="N6" s="9"/>
      <c r="O6" s="9"/>
      <c r="P6" s="9"/>
      <c r="Q6" s="9"/>
      <c r="R6" s="9"/>
    </row>
    <row r="7" spans="1:18">
      <c r="A7" s="673" t="s">
        <v>388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</row>
    <row r="8" spans="1:18">
      <c r="A8" s="45"/>
      <c r="B8" s="9"/>
      <c r="C8" s="9"/>
      <c r="D8" s="9"/>
      <c r="E8" s="674" t="s">
        <v>175</v>
      </c>
      <c r="F8" s="674"/>
      <c r="G8" s="674"/>
      <c r="H8" s="674"/>
      <c r="I8" s="674"/>
      <c r="J8" s="674"/>
      <c r="K8" s="674"/>
      <c r="L8" s="674"/>
      <c r="M8" s="9"/>
      <c r="N8" s="9"/>
      <c r="O8" s="9"/>
      <c r="P8" s="9"/>
      <c r="Q8" s="9"/>
      <c r="R8" s="9"/>
    </row>
    <row r="9" spans="1:18">
      <c r="A9" s="4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 ht="4.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>
      <c r="A11" s="618" t="s">
        <v>69</v>
      </c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</row>
    <row r="12" spans="1:18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ht="26.4">
      <c r="A13" s="14" t="s">
        <v>25</v>
      </c>
      <c r="B13" s="657" t="s">
        <v>26</v>
      </c>
      <c r="C13" s="719"/>
      <c r="D13" s="719"/>
      <c r="E13" s="719"/>
      <c r="F13" s="719"/>
      <c r="G13" s="719"/>
      <c r="H13" s="719"/>
      <c r="I13" s="535" t="s">
        <v>28</v>
      </c>
      <c r="J13" s="535"/>
      <c r="K13" s="657" t="s">
        <v>117</v>
      </c>
      <c r="L13" s="719"/>
      <c r="M13" s="719"/>
      <c r="N13" s="719"/>
      <c r="O13" s="719"/>
      <c r="P13" s="719"/>
      <c r="Q13" s="719"/>
      <c r="R13" s="720"/>
    </row>
    <row r="14" spans="1:18">
      <c r="A14" s="14">
        <v>1</v>
      </c>
      <c r="B14" s="657">
        <v>2</v>
      </c>
      <c r="C14" s="719"/>
      <c r="D14" s="719"/>
      <c r="E14" s="719"/>
      <c r="F14" s="719"/>
      <c r="G14" s="719"/>
      <c r="H14" s="719"/>
      <c r="I14" s="535">
        <v>3</v>
      </c>
      <c r="J14" s="535"/>
      <c r="K14" s="657">
        <v>4</v>
      </c>
      <c r="L14" s="719"/>
      <c r="M14" s="719"/>
      <c r="N14" s="719"/>
      <c r="O14" s="719"/>
      <c r="P14" s="719"/>
      <c r="Q14" s="719"/>
      <c r="R14" s="720"/>
    </row>
    <row r="15" spans="1:18">
      <c r="A15" s="338">
        <v>1</v>
      </c>
      <c r="B15" s="657" t="s">
        <v>400</v>
      </c>
      <c r="C15" s="719"/>
      <c r="D15" s="719"/>
      <c r="E15" s="719"/>
      <c r="F15" s="719"/>
      <c r="G15" s="719"/>
      <c r="H15" s="719"/>
      <c r="I15" s="739"/>
      <c r="J15" s="739"/>
      <c r="K15" s="740">
        <v>9100</v>
      </c>
      <c r="L15" s="741"/>
      <c r="M15" s="741"/>
      <c r="N15" s="741"/>
      <c r="O15" s="741"/>
      <c r="P15" s="741"/>
      <c r="Q15" s="741"/>
      <c r="R15" s="742"/>
    </row>
    <row r="16" spans="1:18">
      <c r="A16" s="339"/>
      <c r="B16" s="743" t="s">
        <v>57</v>
      </c>
      <c r="C16" s="743"/>
      <c r="D16" s="743"/>
      <c r="E16" s="743"/>
      <c r="F16" s="743"/>
      <c r="G16" s="743"/>
      <c r="H16" s="743"/>
      <c r="I16" s="743"/>
      <c r="J16" s="743"/>
      <c r="K16" s="612">
        <f>K15</f>
        <v>9100</v>
      </c>
      <c r="L16" s="612"/>
      <c r="M16" s="612"/>
      <c r="N16" s="612"/>
      <c r="O16" s="612"/>
      <c r="P16" s="612"/>
      <c r="Q16" s="612"/>
      <c r="R16" s="613"/>
    </row>
    <row r="17" spans="1:18">
      <c r="A17" s="34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1"/>
      <c r="Q17" s="21"/>
      <c r="R17" s="21"/>
    </row>
    <row r="18" spans="1:18">
      <c r="A18" s="25" t="s">
        <v>191</v>
      </c>
      <c r="B18" s="18"/>
      <c r="C18" s="18"/>
      <c r="D18" s="9"/>
      <c r="E18" s="9"/>
      <c r="F18" s="9"/>
      <c r="G18" s="23"/>
      <c r="H18" s="725">
        <f>K16</f>
        <v>9100</v>
      </c>
      <c r="I18" s="725"/>
      <c r="J18" s="725"/>
      <c r="K18" s="23"/>
      <c r="L18" s="23"/>
      <c r="M18" s="23"/>
      <c r="N18" s="23"/>
      <c r="O18" s="23"/>
      <c r="P18" s="18"/>
      <c r="Q18" s="18"/>
      <c r="R18" s="18"/>
    </row>
    <row r="19" spans="1:18">
      <c r="A19" s="22"/>
      <c r="B19" s="23"/>
      <c r="C19" s="23"/>
      <c r="D19" s="23"/>
      <c r="E19" s="23"/>
      <c r="F19" s="23"/>
      <c r="G19" s="23"/>
      <c r="H19" s="24"/>
      <c r="I19" s="24"/>
      <c r="J19" s="23"/>
      <c r="K19" s="23"/>
      <c r="L19" s="23"/>
      <c r="M19" s="23"/>
      <c r="N19" s="23"/>
      <c r="O19" s="23"/>
      <c r="P19" s="18"/>
      <c r="Q19" s="18"/>
      <c r="R19" s="18"/>
    </row>
    <row r="20" spans="1:18">
      <c r="A20" s="22"/>
      <c r="B20" s="26"/>
      <c r="C20" s="26"/>
      <c r="D20" s="26"/>
      <c r="E20" s="26"/>
      <c r="F20" s="26"/>
      <c r="G20" s="26"/>
      <c r="H20" s="24"/>
      <c r="I20" s="24"/>
      <c r="J20" s="23"/>
      <c r="K20" s="23"/>
      <c r="L20" s="23"/>
      <c r="M20" s="23"/>
      <c r="N20" s="23"/>
      <c r="O20" s="23"/>
      <c r="P20" s="18"/>
      <c r="Q20" s="18"/>
      <c r="R20" s="18"/>
    </row>
    <row r="21" spans="1:18" ht="13.8">
      <c r="A21" s="27" t="s">
        <v>95</v>
      </c>
      <c r="B21" s="27"/>
      <c r="C21" s="27"/>
      <c r="D21" s="27"/>
      <c r="E21" s="27"/>
      <c r="F21" s="27"/>
      <c r="G21" s="27"/>
      <c r="H21" s="27"/>
      <c r="I21" s="27"/>
      <c r="J21" s="27"/>
      <c r="K21" s="27" t="s">
        <v>60</v>
      </c>
      <c r="L21" s="27"/>
      <c r="M21" s="27"/>
      <c r="N21" s="28"/>
      <c r="O21" s="29"/>
      <c r="P21" s="29"/>
      <c r="Q21" s="18"/>
      <c r="R21" s="18"/>
    </row>
    <row r="22" spans="1:18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8"/>
      <c r="O22" s="18"/>
      <c r="P22" s="18"/>
      <c r="Q22" s="18"/>
      <c r="R22" s="18"/>
    </row>
    <row r="23" spans="1:18">
      <c r="A23" s="27" t="s">
        <v>96</v>
      </c>
      <c r="B23" s="9"/>
      <c r="C23" s="9"/>
      <c r="D23" s="9"/>
      <c r="E23" s="9"/>
      <c r="F23" s="9"/>
      <c r="G23" s="9"/>
      <c r="H23" s="27"/>
      <c r="I23" s="27"/>
      <c r="J23" s="27"/>
      <c r="K23" s="9" t="s">
        <v>282</v>
      </c>
      <c r="L23" s="27"/>
      <c r="M23" s="27"/>
      <c r="N23" s="9"/>
      <c r="O23" s="9"/>
      <c r="P23" s="9"/>
      <c r="Q23" s="9"/>
      <c r="R23" s="9"/>
    </row>
    <row r="24" spans="1:18">
      <c r="A24" s="30" t="s">
        <v>61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27"/>
      <c r="O24" s="27"/>
      <c r="P24" s="27"/>
      <c r="Q24" s="27"/>
      <c r="R24" s="9"/>
    </row>
    <row r="25" spans="1:18" ht="13.8">
      <c r="A25" s="22"/>
      <c r="B25" s="26"/>
      <c r="C25" s="26"/>
      <c r="D25" s="26"/>
      <c r="E25" s="26"/>
      <c r="F25" s="26"/>
      <c r="G25" s="26"/>
      <c r="H25" s="24"/>
      <c r="I25" s="24"/>
      <c r="J25" s="23"/>
      <c r="K25" s="23"/>
      <c r="L25" s="29"/>
      <c r="M25" s="29"/>
      <c r="N25" s="9"/>
      <c r="O25" s="9"/>
      <c r="P25" s="9"/>
      <c r="Q25" s="9"/>
      <c r="R25" s="9"/>
    </row>
  </sheetData>
  <mergeCells count="18">
    <mergeCell ref="B15:H15"/>
    <mergeCell ref="I15:J15"/>
    <mergeCell ref="K15:R15"/>
    <mergeCell ref="B16:J16"/>
    <mergeCell ref="K16:R16"/>
    <mergeCell ref="H18:J18"/>
    <mergeCell ref="B13:H13"/>
    <mergeCell ref="I13:J13"/>
    <mergeCell ref="K13:R13"/>
    <mergeCell ref="B14:H14"/>
    <mergeCell ref="I14:J14"/>
    <mergeCell ref="K14:R14"/>
    <mergeCell ref="A2:F3"/>
    <mergeCell ref="L2:R3"/>
    <mergeCell ref="E6:L6"/>
    <mergeCell ref="E8:L8"/>
    <mergeCell ref="A11:R11"/>
    <mergeCell ref="A7:R7"/>
  </mergeCells>
  <pageMargins left="0.7" right="0.7" top="0.75" bottom="0.75" header="0.3" footer="0.3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25"/>
  <sheetViews>
    <sheetView zoomScaleNormal="100" workbookViewId="0">
      <selection activeCell="N32" sqref="N32"/>
    </sheetView>
  </sheetViews>
  <sheetFormatPr defaultRowHeight="13.2"/>
  <cols>
    <col min="2" max="2" width="6" customWidth="1"/>
    <col min="3" max="3" width="7" customWidth="1"/>
    <col min="5" max="5" width="2" customWidth="1"/>
    <col min="6" max="7" width="9.109375" hidden="1" customWidth="1"/>
    <col min="9" max="9" width="4.33203125" customWidth="1"/>
    <col min="12" max="12" width="4.5546875" customWidth="1"/>
    <col min="15" max="15" width="2.109375" customWidth="1"/>
    <col min="16" max="16" width="7.109375" customWidth="1"/>
    <col min="17" max="17" width="9.109375" hidden="1" customWidth="1"/>
  </cols>
  <sheetData>
    <row r="1" spans="1:18">
      <c r="A1" s="4"/>
      <c r="B1" s="9"/>
      <c r="C1" s="9"/>
      <c r="D1" s="9"/>
      <c r="E1" s="9"/>
      <c r="F1" s="9"/>
      <c r="G1" s="9"/>
      <c r="H1" s="9"/>
      <c r="I1" s="9"/>
      <c r="J1" s="9"/>
      <c r="K1" s="9"/>
      <c r="L1" s="11" t="s">
        <v>113</v>
      </c>
      <c r="M1" s="11"/>
      <c r="N1" s="11"/>
      <c r="O1" s="11"/>
      <c r="P1" s="11"/>
      <c r="Q1" s="12"/>
      <c r="R1" s="12"/>
    </row>
    <row r="2" spans="1:18" ht="12.75" customHeight="1">
      <c r="A2" s="672"/>
      <c r="B2" s="672"/>
      <c r="C2" s="672"/>
      <c r="D2" s="672"/>
      <c r="E2" s="672"/>
      <c r="F2" s="672"/>
      <c r="G2" s="9"/>
      <c r="H2" s="9"/>
      <c r="I2" s="9"/>
      <c r="J2" s="9"/>
      <c r="K2" s="9"/>
      <c r="L2" s="567" t="s">
        <v>241</v>
      </c>
      <c r="M2" s="567"/>
      <c r="N2" s="567"/>
      <c r="O2" s="567"/>
      <c r="P2" s="567"/>
      <c r="Q2" s="567"/>
      <c r="R2" s="567"/>
    </row>
    <row r="3" spans="1:18">
      <c r="A3" s="672"/>
      <c r="B3" s="672"/>
      <c r="C3" s="672"/>
      <c r="D3" s="672"/>
      <c r="E3" s="672"/>
      <c r="F3" s="672"/>
      <c r="G3" s="9"/>
      <c r="H3" s="9"/>
      <c r="I3" s="9"/>
      <c r="J3" s="9"/>
      <c r="K3" s="9"/>
      <c r="L3" s="567"/>
      <c r="M3" s="567"/>
      <c r="N3" s="567"/>
      <c r="O3" s="567"/>
      <c r="P3" s="567"/>
      <c r="Q3" s="567"/>
      <c r="R3" s="567"/>
    </row>
    <row r="4" spans="1:18">
      <c r="A4" s="4"/>
      <c r="B4" s="9"/>
      <c r="C4" s="9"/>
      <c r="D4" s="9"/>
      <c r="E4" s="9"/>
      <c r="F4" s="9"/>
      <c r="G4" s="9"/>
      <c r="H4" s="9"/>
      <c r="I4" s="9"/>
      <c r="J4" s="9"/>
      <c r="K4" s="9"/>
      <c r="L4" s="11" t="s">
        <v>177</v>
      </c>
      <c r="M4" s="11"/>
      <c r="N4" s="11"/>
      <c r="O4" s="11"/>
      <c r="P4" s="11"/>
      <c r="Q4" s="12"/>
      <c r="R4" s="12"/>
    </row>
    <row r="5" spans="1:18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11" t="s">
        <v>66</v>
      </c>
      <c r="M5" s="11"/>
      <c r="N5" s="11"/>
      <c r="O5" s="11"/>
      <c r="P5" s="11"/>
      <c r="Q5" s="9"/>
      <c r="R5" s="9"/>
    </row>
    <row r="6" spans="1:18">
      <c r="A6" s="45"/>
      <c r="B6" s="9"/>
      <c r="C6" s="9"/>
      <c r="D6" s="9"/>
      <c r="E6" s="673" t="s">
        <v>24</v>
      </c>
      <c r="F6" s="673"/>
      <c r="G6" s="673"/>
      <c r="H6" s="673"/>
      <c r="I6" s="673"/>
      <c r="J6" s="673"/>
      <c r="K6" s="673"/>
      <c r="L6" s="673"/>
      <c r="M6" s="9"/>
      <c r="N6" s="9"/>
      <c r="O6" s="9"/>
      <c r="P6" s="9"/>
      <c r="Q6" s="9"/>
      <c r="R6" s="9"/>
    </row>
    <row r="7" spans="1:18">
      <c r="A7" s="673" t="s">
        <v>285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</row>
    <row r="8" spans="1:18">
      <c r="A8" s="45"/>
      <c r="B8" s="9"/>
      <c r="C8" s="9"/>
      <c r="D8" s="9"/>
      <c r="E8" s="674" t="s">
        <v>175</v>
      </c>
      <c r="F8" s="674"/>
      <c r="G8" s="674"/>
      <c r="H8" s="674"/>
      <c r="I8" s="674"/>
      <c r="J8" s="674"/>
      <c r="K8" s="674"/>
      <c r="L8" s="674"/>
      <c r="M8" s="9"/>
      <c r="N8" s="9"/>
      <c r="O8" s="9"/>
      <c r="P8" s="9"/>
      <c r="Q8" s="9"/>
      <c r="R8" s="9"/>
    </row>
    <row r="9" spans="1:18">
      <c r="A9" s="4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>
      <c r="A11" s="9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>
      <c r="A12" s="4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>
      <c r="A13" s="618" t="s">
        <v>310</v>
      </c>
      <c r="B13" s="618"/>
      <c r="C13" s="618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</row>
    <row r="14" spans="1:18">
      <c r="A14" s="4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>
      <c r="A15" s="31" t="s">
        <v>25</v>
      </c>
      <c r="B15" s="535" t="s">
        <v>26</v>
      </c>
      <c r="C15" s="535"/>
      <c r="D15" s="535"/>
      <c r="E15" s="535"/>
      <c r="F15" s="535"/>
      <c r="G15" s="535"/>
      <c r="H15" s="535" t="s">
        <v>28</v>
      </c>
      <c r="I15" s="535"/>
      <c r="J15" s="544" t="s">
        <v>161</v>
      </c>
      <c r="K15" s="545"/>
      <c r="L15" s="546"/>
      <c r="M15" s="535" t="s">
        <v>162</v>
      </c>
      <c r="N15" s="535"/>
      <c r="O15" s="535"/>
      <c r="P15" s="535" t="s">
        <v>37</v>
      </c>
      <c r="Q15" s="535"/>
      <c r="R15" s="535"/>
    </row>
    <row r="16" spans="1:18">
      <c r="A16" s="31">
        <v>1</v>
      </c>
      <c r="B16" s="535">
        <v>2</v>
      </c>
      <c r="C16" s="535"/>
      <c r="D16" s="535"/>
      <c r="E16" s="535"/>
      <c r="F16" s="535"/>
      <c r="G16" s="535"/>
      <c r="H16" s="535">
        <v>3</v>
      </c>
      <c r="I16" s="535"/>
      <c r="J16" s="544">
        <v>4</v>
      </c>
      <c r="K16" s="545"/>
      <c r="L16" s="546"/>
      <c r="M16" s="535">
        <v>5</v>
      </c>
      <c r="N16" s="535"/>
      <c r="O16" s="535"/>
      <c r="P16" s="535">
        <v>6</v>
      </c>
      <c r="Q16" s="535"/>
      <c r="R16" s="535"/>
    </row>
    <row r="17" spans="1:18">
      <c r="A17" s="31">
        <v>1</v>
      </c>
      <c r="B17" s="529" t="s">
        <v>311</v>
      </c>
      <c r="C17" s="530"/>
      <c r="D17" s="530"/>
      <c r="E17" s="530"/>
      <c r="F17" s="530"/>
      <c r="G17" s="531"/>
      <c r="H17" s="623"/>
      <c r="I17" s="624"/>
      <c r="J17" s="722" t="s">
        <v>207</v>
      </c>
      <c r="K17" s="692"/>
      <c r="L17" s="693"/>
      <c r="M17" s="539" t="s">
        <v>207</v>
      </c>
      <c r="N17" s="540"/>
      <c r="O17" s="541"/>
      <c r="P17" s="539">
        <v>186916</v>
      </c>
      <c r="Q17" s="540"/>
      <c r="R17" s="541"/>
    </row>
    <row r="18" spans="1:18">
      <c r="A18" s="669" t="s">
        <v>57</v>
      </c>
      <c r="B18" s="670"/>
      <c r="C18" s="670"/>
      <c r="D18" s="670"/>
      <c r="E18" s="670"/>
      <c r="F18" s="670"/>
      <c r="G18" s="670"/>
      <c r="H18" s="670"/>
      <c r="I18" s="670"/>
      <c r="J18" s="670"/>
      <c r="K18" s="670"/>
      <c r="L18" s="670"/>
      <c r="M18" s="670"/>
      <c r="N18" s="670"/>
      <c r="O18" s="671"/>
      <c r="P18" s="679">
        <f>P17</f>
        <v>186916</v>
      </c>
      <c r="Q18" s="680"/>
      <c r="R18" s="681"/>
    </row>
    <row r="19" spans="1:18">
      <c r="A19" s="51"/>
      <c r="B19" s="19"/>
      <c r="C19" s="19"/>
      <c r="D19" s="19"/>
      <c r="E19" s="19"/>
      <c r="F19" s="19"/>
      <c r="G19" s="19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ht="13.8">
      <c r="A20" s="52"/>
      <c r="B20" s="9"/>
      <c r="C20" s="49" t="s">
        <v>188</v>
      </c>
      <c r="D20" s="9"/>
      <c r="E20" s="42"/>
      <c r="F20" s="21"/>
      <c r="G20" s="42"/>
      <c r="H20" s="286">
        <f>P18</f>
        <v>186916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8">
      <c r="A21" s="52"/>
      <c r="B21" s="9"/>
      <c r="C21" s="49"/>
      <c r="D21" s="9"/>
      <c r="E21" s="42"/>
      <c r="F21" s="2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>
      <c r="A22" s="53"/>
      <c r="B22" s="19"/>
      <c r="C22" s="19"/>
      <c r="D22" s="19"/>
      <c r="E22" s="19"/>
      <c r="F22" s="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>
      <c r="A23" s="11" t="s">
        <v>95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 t="s">
        <v>60</v>
      </c>
      <c r="M23" s="19"/>
      <c r="N23" s="19"/>
      <c r="O23" s="19"/>
      <c r="P23" s="19"/>
      <c r="Q23" s="19"/>
      <c r="R23" s="19"/>
    </row>
    <row r="24" spans="1:18">
      <c r="A24" s="11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>
      <c r="A25" s="11" t="s">
        <v>96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 t="s">
        <v>282</v>
      </c>
      <c r="M25" s="19"/>
      <c r="N25" s="19"/>
      <c r="O25" s="43" t="s">
        <v>61</v>
      </c>
      <c r="P25" s="19"/>
      <c r="Q25" s="9"/>
      <c r="R25" s="19"/>
    </row>
  </sheetData>
  <mergeCells count="23">
    <mergeCell ref="B17:G17"/>
    <mergeCell ref="H17:I17"/>
    <mergeCell ref="J17:L17"/>
    <mergeCell ref="M17:O17"/>
    <mergeCell ref="P17:R17"/>
    <mergeCell ref="A18:O18"/>
    <mergeCell ref="P18:R18"/>
    <mergeCell ref="B15:G15"/>
    <mergeCell ref="H15:I15"/>
    <mergeCell ref="J15:L15"/>
    <mergeCell ref="M15:O15"/>
    <mergeCell ref="P15:R15"/>
    <mergeCell ref="B16:G16"/>
    <mergeCell ref="H16:I16"/>
    <mergeCell ref="J16:L16"/>
    <mergeCell ref="M16:O16"/>
    <mergeCell ref="P16:R16"/>
    <mergeCell ref="A2:F3"/>
    <mergeCell ref="L2:R3"/>
    <mergeCell ref="E6:L6"/>
    <mergeCell ref="E8:L8"/>
    <mergeCell ref="A13:R13"/>
    <mergeCell ref="A7:R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R25"/>
  <sheetViews>
    <sheetView zoomScaleNormal="100" workbookViewId="0">
      <selection activeCell="T11" sqref="T11"/>
    </sheetView>
  </sheetViews>
  <sheetFormatPr defaultRowHeight="13.2"/>
  <cols>
    <col min="1" max="1" width="5.5546875" customWidth="1"/>
    <col min="2" max="2" width="6.44140625" customWidth="1"/>
    <col min="4" max="4" width="6.44140625" customWidth="1"/>
    <col min="5" max="5" width="2.5546875" customWidth="1"/>
    <col min="6" max="7" width="9.109375" hidden="1" customWidth="1"/>
    <col min="9" max="9" width="7.6640625" customWidth="1"/>
    <col min="12" max="12" width="7.44140625" customWidth="1"/>
    <col min="15" max="15" width="1.109375" customWidth="1"/>
    <col min="17" max="17" width="0.44140625" customWidth="1"/>
  </cols>
  <sheetData>
    <row r="1" spans="1:18">
      <c r="A1" s="4"/>
      <c r="B1" s="9"/>
      <c r="C1" s="9"/>
      <c r="D1" s="9"/>
      <c r="E1" s="9"/>
      <c r="F1" s="9"/>
      <c r="G1" s="9"/>
      <c r="H1" s="9"/>
      <c r="I1" s="9"/>
      <c r="J1" s="9"/>
      <c r="K1" s="9"/>
      <c r="L1" s="11" t="s">
        <v>113</v>
      </c>
      <c r="M1" s="11"/>
      <c r="N1" s="11"/>
      <c r="O1" s="11"/>
      <c r="P1" s="11"/>
      <c r="Q1" s="12"/>
      <c r="R1" s="12"/>
    </row>
    <row r="2" spans="1:18" ht="12.75" customHeight="1">
      <c r="A2" s="672"/>
      <c r="B2" s="672"/>
      <c r="C2" s="672"/>
      <c r="D2" s="672"/>
      <c r="E2" s="672"/>
      <c r="F2" s="672"/>
      <c r="G2" s="9"/>
      <c r="H2" s="9"/>
      <c r="I2" s="9"/>
      <c r="J2" s="9"/>
      <c r="K2" s="9"/>
      <c r="L2" s="567" t="s">
        <v>241</v>
      </c>
      <c r="M2" s="567"/>
      <c r="N2" s="567"/>
      <c r="O2" s="567"/>
      <c r="P2" s="567"/>
      <c r="Q2" s="567"/>
      <c r="R2" s="567"/>
    </row>
    <row r="3" spans="1:18">
      <c r="A3" s="672"/>
      <c r="B3" s="672"/>
      <c r="C3" s="672"/>
      <c r="D3" s="672"/>
      <c r="E3" s="672"/>
      <c r="F3" s="672"/>
      <c r="G3" s="9"/>
      <c r="H3" s="9"/>
      <c r="I3" s="9"/>
      <c r="J3" s="9"/>
      <c r="K3" s="9"/>
      <c r="L3" s="567"/>
      <c r="M3" s="567"/>
      <c r="N3" s="567"/>
      <c r="O3" s="567"/>
      <c r="P3" s="567"/>
      <c r="Q3" s="567"/>
      <c r="R3" s="567"/>
    </row>
    <row r="4" spans="1:18">
      <c r="A4" s="4"/>
      <c r="B4" s="9"/>
      <c r="C4" s="9"/>
      <c r="D4" s="9"/>
      <c r="E4" s="9"/>
      <c r="F4" s="9"/>
      <c r="G4" s="9"/>
      <c r="H4" s="9"/>
      <c r="I4" s="9"/>
      <c r="J4" s="9"/>
      <c r="K4" s="9"/>
      <c r="L4" s="11" t="s">
        <v>177</v>
      </c>
      <c r="M4" s="11"/>
      <c r="N4" s="11"/>
      <c r="O4" s="11"/>
      <c r="P4" s="11"/>
      <c r="Q4" s="12"/>
      <c r="R4" s="12"/>
    </row>
    <row r="5" spans="1:18">
      <c r="A5" s="4"/>
      <c r="B5" s="9"/>
      <c r="C5" s="9"/>
      <c r="D5" s="9"/>
      <c r="E5" s="9"/>
      <c r="F5" s="9"/>
      <c r="G5" s="9"/>
      <c r="H5" s="9"/>
      <c r="I5" s="9"/>
      <c r="J5" s="9"/>
      <c r="K5" s="9"/>
      <c r="L5" s="11" t="s">
        <v>66</v>
      </c>
      <c r="M5" s="11"/>
      <c r="N5" s="11"/>
      <c r="O5" s="11"/>
      <c r="P5" s="11"/>
      <c r="Q5" s="9"/>
      <c r="R5" s="9"/>
    </row>
    <row r="6" spans="1:18">
      <c r="A6" s="45"/>
      <c r="B6" s="9"/>
      <c r="C6" s="9"/>
      <c r="D6" s="9"/>
      <c r="E6" s="673" t="s">
        <v>24</v>
      </c>
      <c r="F6" s="673"/>
      <c r="G6" s="673"/>
      <c r="H6" s="673"/>
      <c r="I6" s="673"/>
      <c r="J6" s="673"/>
      <c r="K6" s="673"/>
      <c r="L6" s="673"/>
      <c r="M6" s="9"/>
      <c r="N6" s="9"/>
      <c r="O6" s="9"/>
      <c r="P6" s="9"/>
      <c r="Q6" s="9"/>
      <c r="R6" s="9"/>
    </row>
    <row r="7" spans="1:18">
      <c r="A7" s="673" t="s">
        <v>350</v>
      </c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</row>
    <row r="8" spans="1:18">
      <c r="A8" s="45"/>
      <c r="B8" s="9"/>
      <c r="C8" s="9"/>
      <c r="D8" s="9"/>
      <c r="E8" s="674" t="s">
        <v>175</v>
      </c>
      <c r="F8" s="674"/>
      <c r="G8" s="674"/>
      <c r="H8" s="674"/>
      <c r="I8" s="674"/>
      <c r="J8" s="674"/>
      <c r="K8" s="674"/>
      <c r="L8" s="674"/>
      <c r="M8" s="9"/>
      <c r="N8" s="9"/>
      <c r="O8" s="9"/>
      <c r="P8" s="9"/>
      <c r="Q8" s="9"/>
      <c r="R8" s="9"/>
    </row>
    <row r="9" spans="1:18">
      <c r="A9" s="45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18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spans="1:18">
      <c r="A11" s="9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</row>
    <row r="12" spans="1:18">
      <c r="A12" s="45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>
      <c r="A13" s="618" t="s">
        <v>72</v>
      </c>
      <c r="B13" s="618"/>
      <c r="C13" s="618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</row>
    <row r="14" spans="1:18">
      <c r="A14" s="4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pans="1:18">
      <c r="A15" s="31" t="s">
        <v>25</v>
      </c>
      <c r="B15" s="535" t="s">
        <v>26</v>
      </c>
      <c r="C15" s="535"/>
      <c r="D15" s="535"/>
      <c r="E15" s="535"/>
      <c r="F15" s="535"/>
      <c r="G15" s="535"/>
      <c r="H15" s="535" t="s">
        <v>28</v>
      </c>
      <c r="I15" s="535"/>
      <c r="J15" s="544" t="s">
        <v>161</v>
      </c>
      <c r="K15" s="545"/>
      <c r="L15" s="546"/>
      <c r="M15" s="535" t="s">
        <v>162</v>
      </c>
      <c r="N15" s="535"/>
      <c r="O15" s="535"/>
      <c r="P15" s="535" t="s">
        <v>37</v>
      </c>
      <c r="Q15" s="535"/>
      <c r="R15" s="535"/>
    </row>
    <row r="16" spans="1:18">
      <c r="A16" s="31">
        <v>1</v>
      </c>
      <c r="B16" s="535">
        <v>2</v>
      </c>
      <c r="C16" s="535"/>
      <c r="D16" s="535"/>
      <c r="E16" s="535"/>
      <c r="F16" s="535"/>
      <c r="G16" s="535"/>
      <c r="H16" s="535">
        <v>3</v>
      </c>
      <c r="I16" s="535"/>
      <c r="J16" s="544">
        <v>4</v>
      </c>
      <c r="K16" s="545"/>
      <c r="L16" s="546"/>
      <c r="M16" s="535">
        <v>5</v>
      </c>
      <c r="N16" s="535"/>
      <c r="O16" s="535"/>
      <c r="P16" s="535">
        <v>6</v>
      </c>
      <c r="Q16" s="535"/>
      <c r="R16" s="535"/>
    </row>
    <row r="17" spans="1:18">
      <c r="A17" s="31">
        <v>1</v>
      </c>
      <c r="B17" s="529" t="s">
        <v>178</v>
      </c>
      <c r="C17" s="530"/>
      <c r="D17" s="530"/>
      <c r="E17" s="530"/>
      <c r="F17" s="530"/>
      <c r="G17" s="531"/>
      <c r="H17" s="623"/>
      <c r="I17" s="624"/>
      <c r="J17" s="722">
        <v>64.3</v>
      </c>
      <c r="K17" s="692"/>
      <c r="L17" s="693"/>
      <c r="M17" s="539">
        <v>103</v>
      </c>
      <c r="N17" s="540"/>
      <c r="O17" s="541"/>
      <c r="P17" s="539">
        <v>6625</v>
      </c>
      <c r="Q17" s="540"/>
      <c r="R17" s="541"/>
    </row>
    <row r="18" spans="1:18">
      <c r="A18" s="669" t="s">
        <v>57</v>
      </c>
      <c r="B18" s="670"/>
      <c r="C18" s="670"/>
      <c r="D18" s="670"/>
      <c r="E18" s="670"/>
      <c r="F18" s="670"/>
      <c r="G18" s="670"/>
      <c r="H18" s="670"/>
      <c r="I18" s="670"/>
      <c r="J18" s="670"/>
      <c r="K18" s="670"/>
      <c r="L18" s="670"/>
      <c r="M18" s="670"/>
      <c r="N18" s="670"/>
      <c r="O18" s="671"/>
      <c r="P18" s="576">
        <f>P17</f>
        <v>6625</v>
      </c>
      <c r="Q18" s="577"/>
      <c r="R18" s="578"/>
    </row>
    <row r="19" spans="1:18">
      <c r="A19" s="51"/>
      <c r="B19" s="19"/>
      <c r="C19" s="19"/>
      <c r="D19" s="19"/>
      <c r="E19" s="19"/>
      <c r="F19" s="19"/>
      <c r="G19" s="19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</row>
    <row r="20" spans="1:18" ht="13.8">
      <c r="A20" s="52"/>
      <c r="B20" s="9"/>
      <c r="C20" s="49" t="s">
        <v>188</v>
      </c>
      <c r="D20" s="9"/>
      <c r="E20" s="42"/>
      <c r="F20" s="21"/>
      <c r="G20" s="42"/>
      <c r="H20" s="286">
        <f>P18</f>
        <v>6625</v>
      </c>
      <c r="I20" s="42"/>
      <c r="J20" s="42"/>
      <c r="K20" s="42"/>
      <c r="L20" s="42"/>
      <c r="M20" s="42"/>
      <c r="N20" s="42"/>
      <c r="O20" s="42"/>
      <c r="P20" s="42"/>
      <c r="Q20" s="42"/>
      <c r="R20" s="42"/>
    </row>
    <row r="21" spans="1:18">
      <c r="A21" s="52"/>
      <c r="B21" s="9"/>
      <c r="C21" s="49"/>
      <c r="D21" s="9"/>
      <c r="E21" s="42"/>
      <c r="F21" s="2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</row>
    <row r="22" spans="1:18">
      <c r="A22" s="53"/>
      <c r="B22" s="19"/>
      <c r="C22" s="19"/>
      <c r="D22" s="19"/>
      <c r="E22" s="19"/>
      <c r="F22" s="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</row>
    <row r="23" spans="1:18">
      <c r="A23" s="11" t="s">
        <v>95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 t="s">
        <v>60</v>
      </c>
      <c r="M23" s="19"/>
      <c r="N23" s="19"/>
      <c r="O23" s="19"/>
      <c r="P23" s="19"/>
      <c r="Q23" s="19"/>
      <c r="R23" s="19"/>
    </row>
    <row r="24" spans="1:18">
      <c r="A24" s="11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</row>
    <row r="25" spans="1:18">
      <c r="A25" s="11" t="s">
        <v>96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 t="s">
        <v>282</v>
      </c>
      <c r="M25" s="19"/>
      <c r="N25" s="19"/>
      <c r="O25" s="43" t="s">
        <v>61</v>
      </c>
      <c r="P25" s="19"/>
      <c r="Q25" s="9"/>
      <c r="R25" s="19"/>
    </row>
  </sheetData>
  <mergeCells count="23">
    <mergeCell ref="B17:G17"/>
    <mergeCell ref="H17:I17"/>
    <mergeCell ref="J17:L17"/>
    <mergeCell ref="M17:O17"/>
    <mergeCell ref="P17:R17"/>
    <mergeCell ref="A18:O18"/>
    <mergeCell ref="P18:R18"/>
    <mergeCell ref="B15:G15"/>
    <mergeCell ref="H15:I15"/>
    <mergeCell ref="J15:L15"/>
    <mergeCell ref="M15:O15"/>
    <mergeCell ref="P15:R15"/>
    <mergeCell ref="B16:G16"/>
    <mergeCell ref="H16:I16"/>
    <mergeCell ref="J16:L16"/>
    <mergeCell ref="M16:O16"/>
    <mergeCell ref="P16:R16"/>
    <mergeCell ref="A2:F3"/>
    <mergeCell ref="L2:R3"/>
    <mergeCell ref="E6:L6"/>
    <mergeCell ref="E8:L8"/>
    <mergeCell ref="A13:R13"/>
    <mergeCell ref="A7:R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73"/>
  <sheetViews>
    <sheetView view="pageBreakPreview" topLeftCell="D43" zoomScale="60" zoomScaleNormal="100" workbookViewId="0">
      <selection activeCell="M156" sqref="M156"/>
    </sheetView>
  </sheetViews>
  <sheetFormatPr defaultRowHeight="13.2"/>
  <cols>
    <col min="1" max="1" width="27.88671875" customWidth="1"/>
    <col min="4" max="4" width="12" customWidth="1"/>
    <col min="5" max="5" width="18.109375" customWidth="1"/>
    <col min="7" max="7" width="10.33203125" bestFit="1" customWidth="1"/>
    <col min="8" max="8" width="12" customWidth="1"/>
    <col min="11" max="11" width="13" customWidth="1"/>
    <col min="14" max="14" width="12.109375" customWidth="1"/>
  </cols>
  <sheetData>
    <row r="1" spans="1:18">
      <c r="A1" s="6"/>
      <c r="B1" s="324"/>
      <c r="C1" s="324"/>
      <c r="D1" s="324"/>
      <c r="E1" s="324"/>
      <c r="F1" s="324"/>
      <c r="G1" s="324"/>
      <c r="H1" s="324"/>
      <c r="I1" s="145"/>
      <c r="J1" s="146"/>
      <c r="K1" s="440"/>
      <c r="L1" s="440" t="s">
        <v>428</v>
      </c>
      <c r="M1" s="441"/>
      <c r="N1" s="441"/>
      <c r="O1" s="441"/>
      <c r="Q1" s="437"/>
      <c r="R1" s="437"/>
    </row>
    <row r="2" spans="1:18">
      <c r="A2" s="6"/>
      <c r="B2" s="324"/>
      <c r="C2" s="324"/>
      <c r="D2" s="324"/>
      <c r="E2" s="324"/>
      <c r="F2" s="324"/>
      <c r="G2" s="324"/>
      <c r="H2" s="324"/>
      <c r="I2" s="145"/>
      <c r="J2" s="146"/>
      <c r="K2" s="517" t="s">
        <v>429</v>
      </c>
      <c r="L2" s="518"/>
      <c r="M2" s="518"/>
      <c r="N2" s="518"/>
      <c r="O2" s="518"/>
      <c r="P2" s="434"/>
      <c r="Q2" s="437"/>
      <c r="R2" s="437"/>
    </row>
    <row r="3" spans="1:18">
      <c r="A3" s="6"/>
      <c r="B3" s="324"/>
      <c r="C3" s="324"/>
      <c r="D3" s="324"/>
      <c r="E3" s="324"/>
      <c r="F3" s="324"/>
      <c r="G3" s="324"/>
      <c r="H3" s="324"/>
      <c r="I3" s="145"/>
      <c r="J3" s="146"/>
      <c r="K3" s="146"/>
      <c r="L3" s="146"/>
      <c r="Q3" s="437"/>
      <c r="R3" s="437"/>
    </row>
    <row r="4" spans="1:18">
      <c r="A4" s="56"/>
      <c r="B4" s="56"/>
      <c r="C4" s="56"/>
      <c r="D4" s="56"/>
      <c r="E4" s="56"/>
      <c r="F4" s="56"/>
      <c r="G4" s="56"/>
      <c r="H4" s="56"/>
      <c r="I4" s="145"/>
      <c r="J4" s="146"/>
      <c r="K4" s="146"/>
      <c r="L4" s="146"/>
      <c r="M4" t="s">
        <v>430</v>
      </c>
      <c r="Q4" s="437"/>
      <c r="R4" s="437"/>
    </row>
    <row r="5" spans="1:18">
      <c r="A5" s="56"/>
      <c r="B5" s="56"/>
      <c r="C5" s="56"/>
      <c r="D5" s="56"/>
      <c r="E5" s="56"/>
      <c r="F5" s="56"/>
      <c r="G5" s="56"/>
      <c r="H5" s="56"/>
      <c r="I5" s="145"/>
      <c r="J5" s="146"/>
      <c r="K5" s="146"/>
      <c r="L5" s="146"/>
      <c r="Q5" s="437"/>
      <c r="R5" s="437"/>
    </row>
    <row r="6" spans="1:18">
      <c r="A6" s="56"/>
      <c r="B6" s="56"/>
      <c r="C6" s="56"/>
      <c r="D6" s="56"/>
      <c r="E6" s="56"/>
      <c r="F6" s="56"/>
      <c r="G6" s="56"/>
      <c r="H6" s="56"/>
      <c r="I6" s="145"/>
      <c r="J6" s="188"/>
      <c r="K6" s="519" t="s">
        <v>431</v>
      </c>
      <c r="L6" s="505"/>
      <c r="M6" s="505"/>
      <c r="N6" s="505"/>
      <c r="O6" s="505"/>
      <c r="P6" s="384"/>
      <c r="Q6" s="437"/>
      <c r="R6" s="437"/>
    </row>
    <row r="7" spans="1:18">
      <c r="A7" s="56"/>
      <c r="B7" s="56"/>
      <c r="C7" s="56"/>
      <c r="D7" s="56"/>
      <c r="E7" s="56"/>
      <c r="F7" s="56"/>
      <c r="G7" s="56"/>
      <c r="H7" s="56"/>
      <c r="I7" s="145"/>
      <c r="J7" s="188"/>
      <c r="K7" s="520" t="s">
        <v>446</v>
      </c>
      <c r="L7" s="521"/>
      <c r="M7" s="521"/>
      <c r="N7" s="521"/>
      <c r="O7" s="521"/>
      <c r="P7" s="2"/>
      <c r="Q7" s="437"/>
      <c r="R7" s="437"/>
    </row>
    <row r="8" spans="1:18">
      <c r="A8" s="56"/>
      <c r="B8" s="56"/>
      <c r="C8" s="56"/>
      <c r="D8" s="56"/>
      <c r="E8" s="56"/>
      <c r="F8" s="56"/>
      <c r="G8" s="56"/>
      <c r="H8" s="56"/>
      <c r="I8" s="145"/>
      <c r="J8" s="188"/>
      <c r="K8" s="146"/>
      <c r="L8" s="146"/>
      <c r="P8" s="2"/>
      <c r="Q8" s="437"/>
      <c r="R8" s="437"/>
    </row>
    <row r="9" spans="1:18">
      <c r="A9" s="56"/>
      <c r="B9" s="56"/>
      <c r="C9" s="56"/>
      <c r="D9" s="56"/>
      <c r="E9" s="56"/>
      <c r="F9" s="56"/>
      <c r="G9" s="56"/>
      <c r="H9" s="56"/>
      <c r="I9" s="145"/>
      <c r="J9" s="188"/>
      <c r="K9" s="519" t="s">
        <v>86</v>
      </c>
      <c r="L9" s="505"/>
      <c r="M9" s="505"/>
      <c r="N9" s="505"/>
      <c r="O9" s="505"/>
      <c r="P9" s="2"/>
      <c r="Q9" s="437"/>
      <c r="R9" s="437"/>
    </row>
    <row r="10" spans="1:18">
      <c r="A10" s="56"/>
      <c r="B10" s="56"/>
      <c r="C10" s="56"/>
      <c r="D10" s="56"/>
      <c r="E10" s="56"/>
      <c r="F10" s="56"/>
      <c r="G10" s="56"/>
      <c r="H10" s="56"/>
      <c r="I10" s="145"/>
      <c r="J10" s="188"/>
      <c r="K10" s="520" t="s">
        <v>447</v>
      </c>
      <c r="L10" s="522"/>
      <c r="M10" s="522"/>
      <c r="N10" s="522"/>
      <c r="O10" s="522"/>
      <c r="P10" s="2"/>
      <c r="Q10" s="437"/>
      <c r="R10" s="437"/>
    </row>
    <row r="11" spans="1:18">
      <c r="A11" s="56"/>
      <c r="B11" s="56"/>
      <c r="C11" s="56"/>
      <c r="D11" s="56"/>
      <c r="E11" s="56"/>
      <c r="F11" s="56"/>
      <c r="G11" s="56"/>
      <c r="H11" s="56"/>
      <c r="I11" s="145"/>
      <c r="J11" s="188"/>
      <c r="K11" s="146"/>
      <c r="L11" s="146"/>
      <c r="P11" s="2"/>
      <c r="Q11" s="437"/>
      <c r="R11" s="437"/>
    </row>
    <row r="12" spans="1:18">
      <c r="A12" s="56"/>
      <c r="B12" s="56"/>
      <c r="C12" s="56"/>
      <c r="D12" s="56"/>
      <c r="E12" s="56"/>
      <c r="F12" s="56"/>
      <c r="G12" s="56"/>
      <c r="H12" s="56"/>
      <c r="I12" s="145"/>
      <c r="J12" s="188"/>
      <c r="K12" s="519"/>
      <c r="L12" s="519"/>
      <c r="N12" s="505" t="s">
        <v>448</v>
      </c>
      <c r="O12" s="505"/>
      <c r="P12" s="2"/>
      <c r="Q12" s="437"/>
      <c r="R12" s="437"/>
    </row>
    <row r="13" spans="1:18">
      <c r="A13" s="56"/>
      <c r="B13" s="56"/>
      <c r="C13" s="56"/>
      <c r="D13" s="56"/>
      <c r="E13" s="56"/>
      <c r="F13" s="56"/>
      <c r="G13" s="56"/>
      <c r="H13" s="56"/>
      <c r="I13" s="145"/>
      <c r="J13" s="188"/>
      <c r="K13" s="440" t="s">
        <v>449</v>
      </c>
      <c r="L13" s="146"/>
      <c r="N13" s="441" t="s">
        <v>450</v>
      </c>
      <c r="O13" s="441"/>
      <c r="P13" s="2"/>
      <c r="Q13" s="437"/>
      <c r="R13" s="437"/>
    </row>
    <row r="14" spans="1:18">
      <c r="A14" s="56"/>
      <c r="B14" s="56"/>
      <c r="C14" s="56"/>
      <c r="D14" s="56"/>
      <c r="E14" s="56"/>
      <c r="F14" s="56"/>
      <c r="G14" s="56"/>
      <c r="H14" s="56"/>
      <c r="I14" s="145"/>
      <c r="J14" s="188"/>
      <c r="K14" s="440"/>
      <c r="L14" s="146"/>
      <c r="N14" s="441"/>
      <c r="O14" s="441"/>
      <c r="P14" s="2"/>
      <c r="Q14" s="437"/>
      <c r="R14" s="437"/>
    </row>
    <row r="15" spans="1:18">
      <c r="A15" s="56"/>
      <c r="B15" s="56"/>
      <c r="C15" s="56"/>
      <c r="D15" s="56"/>
      <c r="E15" s="56"/>
      <c r="F15" s="56"/>
      <c r="G15" s="56"/>
      <c r="H15" s="56"/>
      <c r="I15" s="145"/>
      <c r="J15" s="188"/>
      <c r="K15" s="440"/>
      <c r="L15" s="146"/>
      <c r="N15" s="441"/>
      <c r="O15" s="441"/>
      <c r="P15" s="2"/>
      <c r="Q15" s="437"/>
      <c r="R15" s="437"/>
    </row>
    <row r="16" spans="1:18">
      <c r="A16" s="56"/>
      <c r="B16" s="56"/>
      <c r="C16" s="56"/>
      <c r="D16" s="56"/>
      <c r="E16" s="56"/>
      <c r="F16" s="56"/>
      <c r="G16" s="56"/>
      <c r="H16" s="56"/>
      <c r="I16" s="145"/>
      <c r="J16" s="188"/>
      <c r="K16" s="146"/>
      <c r="L16" s="146"/>
      <c r="P16" s="2"/>
      <c r="Q16" s="437"/>
      <c r="R16" s="437"/>
    </row>
    <row r="17" spans="1:18">
      <c r="A17" s="56"/>
      <c r="B17" s="56"/>
      <c r="C17" s="56"/>
      <c r="D17" s="56"/>
      <c r="E17" s="56"/>
      <c r="F17" s="56"/>
      <c r="G17" s="56"/>
      <c r="H17" s="56"/>
      <c r="I17" s="145"/>
      <c r="J17" s="188"/>
      <c r="K17" s="146"/>
      <c r="L17" s="146"/>
      <c r="O17" s="512" t="s">
        <v>451</v>
      </c>
      <c r="P17" s="2"/>
      <c r="Q17" s="437"/>
      <c r="R17" s="437"/>
    </row>
    <row r="18" spans="1:18">
      <c r="A18" s="56"/>
      <c r="B18" s="56"/>
      <c r="C18" s="56"/>
      <c r="D18" s="56"/>
      <c r="E18" s="56"/>
      <c r="F18" s="56"/>
      <c r="G18" s="56"/>
      <c r="H18" s="494"/>
      <c r="I18" s="494"/>
      <c r="J18" s="188"/>
      <c r="K18" s="146"/>
      <c r="L18" s="146"/>
      <c r="M18" s="346"/>
      <c r="N18" s="347"/>
      <c r="O18" s="513"/>
      <c r="P18" s="188"/>
      <c r="Q18" s="437"/>
      <c r="R18" s="437"/>
    </row>
    <row r="19" spans="1:18">
      <c r="A19" s="77"/>
      <c r="B19" s="56"/>
      <c r="C19" s="56"/>
      <c r="D19" s="56"/>
      <c r="E19" s="56"/>
      <c r="F19" s="56"/>
      <c r="G19" s="56"/>
      <c r="H19" s="346"/>
      <c r="I19" s="346"/>
      <c r="J19" s="510"/>
      <c r="K19" s="146"/>
      <c r="L19" s="146"/>
      <c r="M19" s="494"/>
      <c r="N19" s="511"/>
      <c r="O19" s="514"/>
      <c r="P19" s="510"/>
      <c r="Q19" s="437"/>
      <c r="R19" s="437"/>
    </row>
    <row r="20" spans="1:18">
      <c r="A20" s="497" t="s">
        <v>452</v>
      </c>
      <c r="B20" s="497"/>
      <c r="C20" s="497"/>
      <c r="D20" s="497"/>
      <c r="E20" s="497"/>
      <c r="F20" s="497"/>
      <c r="G20" s="497"/>
      <c r="H20" s="516"/>
      <c r="I20" s="346"/>
      <c r="J20" s="510"/>
      <c r="K20" s="146"/>
      <c r="L20" s="146"/>
      <c r="M20" s="346" t="s">
        <v>3</v>
      </c>
      <c r="N20" s="347"/>
      <c r="O20" s="142">
        <v>501012</v>
      </c>
      <c r="P20" s="510"/>
      <c r="Q20" s="437"/>
      <c r="R20" s="437"/>
    </row>
    <row r="21" spans="1:18">
      <c r="A21" s="497" t="s">
        <v>453</v>
      </c>
      <c r="B21" s="497"/>
      <c r="C21" s="497"/>
      <c r="D21" s="497"/>
      <c r="E21" s="497"/>
      <c r="F21" s="497"/>
      <c r="G21" s="497"/>
      <c r="H21" s="516"/>
      <c r="I21" s="435"/>
      <c r="J21" s="515"/>
      <c r="K21" s="146"/>
      <c r="L21" s="146"/>
      <c r="M21" s="494" t="s">
        <v>4</v>
      </c>
      <c r="N21" s="511"/>
      <c r="O21" s="142"/>
      <c r="P21" s="515"/>
      <c r="Q21" s="437"/>
      <c r="R21" s="437"/>
    </row>
    <row r="22" spans="1:18">
      <c r="A22" s="501" t="s">
        <v>454</v>
      </c>
      <c r="B22" s="501"/>
      <c r="C22" s="501"/>
      <c r="D22" s="501"/>
      <c r="E22" s="501"/>
      <c r="F22" s="501"/>
      <c r="G22" s="501"/>
      <c r="H22" s="494"/>
      <c r="I22" s="494"/>
      <c r="J22" s="188"/>
      <c r="K22" s="146"/>
      <c r="L22" s="146"/>
      <c r="M22" s="494" t="s">
        <v>5</v>
      </c>
      <c r="N22" s="511"/>
      <c r="O22" s="142"/>
      <c r="P22" s="188"/>
      <c r="Q22" s="437"/>
      <c r="R22" s="437"/>
    </row>
    <row r="23" spans="1:18">
      <c r="A23" s="56" t="s">
        <v>73</v>
      </c>
      <c r="B23" s="493" t="s">
        <v>489</v>
      </c>
      <c r="C23" s="493"/>
      <c r="D23" s="493"/>
      <c r="E23" s="493"/>
      <c r="F23" s="493"/>
      <c r="G23" s="493"/>
      <c r="H23" s="499"/>
      <c r="I23" s="499"/>
      <c r="J23" s="188"/>
      <c r="K23" s="146"/>
      <c r="L23" s="146"/>
      <c r="M23" s="499" t="s">
        <v>6</v>
      </c>
      <c r="N23" s="524"/>
      <c r="O23" s="142"/>
      <c r="P23" s="188"/>
      <c r="Q23" s="437"/>
      <c r="R23" s="437"/>
    </row>
    <row r="24" spans="1:18">
      <c r="A24" s="79" t="s">
        <v>11</v>
      </c>
      <c r="B24" s="498" t="s">
        <v>455</v>
      </c>
      <c r="C24" s="498"/>
      <c r="D24" s="498"/>
      <c r="E24" s="498"/>
      <c r="F24" s="498"/>
      <c r="G24" s="498"/>
      <c r="H24" s="499"/>
      <c r="I24" s="499"/>
      <c r="J24" s="188"/>
      <c r="K24" s="146"/>
      <c r="L24" s="146"/>
      <c r="M24" s="499" t="s">
        <v>6</v>
      </c>
      <c r="N24" s="524"/>
      <c r="O24" s="142"/>
      <c r="P24" s="188"/>
      <c r="Q24" s="437"/>
      <c r="R24" s="437"/>
    </row>
    <row r="25" spans="1:18">
      <c r="A25" s="79" t="s">
        <v>0</v>
      </c>
      <c r="B25" s="498" t="s">
        <v>455</v>
      </c>
      <c r="C25" s="498"/>
      <c r="D25" s="498"/>
      <c r="E25" s="498"/>
      <c r="F25" s="498"/>
      <c r="G25" s="498"/>
      <c r="H25" s="494"/>
      <c r="I25" s="494"/>
      <c r="J25" s="188"/>
      <c r="K25" s="146"/>
      <c r="L25" s="146"/>
      <c r="M25" s="494" t="s">
        <v>7</v>
      </c>
      <c r="N25" s="511"/>
      <c r="O25" s="142"/>
      <c r="P25" s="188"/>
      <c r="Q25" s="437"/>
      <c r="R25" s="437"/>
    </row>
    <row r="26" spans="1:18">
      <c r="A26" s="56" t="s">
        <v>1</v>
      </c>
      <c r="B26" s="523" t="s">
        <v>456</v>
      </c>
      <c r="C26" s="516"/>
      <c r="D26" s="516"/>
      <c r="E26" s="516"/>
      <c r="F26" s="516"/>
      <c r="G26" s="516"/>
      <c r="H26" s="516"/>
      <c r="I26" s="516"/>
      <c r="J26" s="516"/>
      <c r="K26" s="516"/>
      <c r="L26" s="146"/>
      <c r="M26" s="494" t="s">
        <v>8</v>
      </c>
      <c r="N26" s="511"/>
      <c r="O26" s="142"/>
      <c r="P26" s="188"/>
      <c r="Q26" s="437"/>
      <c r="R26" s="437"/>
    </row>
    <row r="27" spans="1:18">
      <c r="A27" s="56" t="s">
        <v>2</v>
      </c>
      <c r="B27" s="503" t="s">
        <v>457</v>
      </c>
      <c r="C27" s="503"/>
      <c r="D27" s="503"/>
      <c r="E27" s="503"/>
      <c r="F27" s="503"/>
      <c r="G27" s="503"/>
      <c r="H27" s="494"/>
      <c r="I27" s="494"/>
      <c r="J27" s="510"/>
      <c r="K27" s="146"/>
      <c r="L27" s="146"/>
      <c r="M27" s="494" t="s">
        <v>9</v>
      </c>
      <c r="N27" s="511"/>
      <c r="O27" s="142">
        <v>383</v>
      </c>
      <c r="P27" s="510"/>
      <c r="Q27" s="437"/>
      <c r="R27" s="437"/>
    </row>
    <row r="28" spans="1:18">
      <c r="A28" s="56"/>
      <c r="B28" s="56"/>
      <c r="C28" s="56"/>
      <c r="D28" s="56"/>
      <c r="E28" s="56"/>
      <c r="F28" s="56"/>
      <c r="G28" s="56"/>
      <c r="H28" s="494"/>
      <c r="I28" s="494"/>
      <c r="J28" s="510"/>
      <c r="K28" s="146"/>
      <c r="L28" s="146"/>
      <c r="M28" s="346" t="s">
        <v>10</v>
      </c>
      <c r="N28" s="347"/>
      <c r="O28" s="142"/>
      <c r="P28" s="510"/>
      <c r="Q28" s="437"/>
      <c r="R28" s="437"/>
    </row>
    <row r="29" spans="1:18">
      <c r="A29" s="56"/>
      <c r="B29" s="56"/>
      <c r="C29" s="56"/>
      <c r="D29" s="56"/>
      <c r="E29" s="56"/>
      <c r="F29" s="56"/>
      <c r="G29" s="56"/>
      <c r="H29" s="494"/>
      <c r="I29" s="494"/>
      <c r="J29" s="188"/>
      <c r="K29" s="146"/>
      <c r="L29" s="146"/>
      <c r="M29" s="346"/>
      <c r="N29" s="346"/>
      <c r="O29" s="188"/>
      <c r="P29" s="188"/>
      <c r="Q29" s="437"/>
      <c r="R29" s="437"/>
    </row>
    <row r="30" spans="1:18">
      <c r="A30" s="56"/>
      <c r="B30" s="56"/>
      <c r="C30" s="56"/>
      <c r="D30" s="56"/>
      <c r="E30" s="56"/>
      <c r="F30" s="56"/>
      <c r="G30" s="56"/>
      <c r="H30" s="56"/>
      <c r="I30" s="145"/>
      <c r="J30" s="188"/>
      <c r="K30" s="146"/>
      <c r="L30" s="146"/>
      <c r="M30" s="437"/>
      <c r="N30" s="437"/>
      <c r="O30" s="437"/>
      <c r="P30" s="384"/>
      <c r="Q30" s="437"/>
      <c r="R30" s="437"/>
    </row>
    <row r="31" spans="1:18">
      <c r="A31" s="56"/>
      <c r="B31" s="56"/>
      <c r="C31" s="56"/>
      <c r="D31" s="56"/>
      <c r="E31" s="56"/>
      <c r="F31" s="56"/>
      <c r="G31" s="56"/>
      <c r="H31" s="346"/>
      <c r="I31" s="346"/>
      <c r="J31" s="188"/>
      <c r="K31" s="146"/>
      <c r="L31" s="146"/>
      <c r="M31" s="437"/>
      <c r="N31" s="437"/>
      <c r="O31" s="437"/>
      <c r="P31" s="437"/>
      <c r="Q31" s="437"/>
      <c r="R31" s="437"/>
    </row>
    <row r="32" spans="1:18">
      <c r="A32" s="56"/>
      <c r="B32" s="56" t="s">
        <v>432</v>
      </c>
      <c r="C32" s="56"/>
      <c r="D32" s="56"/>
      <c r="E32" s="56"/>
      <c r="F32" s="56"/>
      <c r="G32" s="56"/>
      <c r="H32" s="346"/>
      <c r="I32" s="346"/>
      <c r="J32" s="188"/>
      <c r="K32" s="146"/>
      <c r="L32" s="146"/>
    </row>
    <row r="33" spans="1:15">
      <c r="A33" s="56"/>
      <c r="B33" s="56"/>
      <c r="C33" s="56"/>
      <c r="D33" s="56"/>
      <c r="E33" s="56"/>
      <c r="F33" s="56"/>
      <c r="G33" s="56"/>
      <c r="H33" s="346"/>
      <c r="I33" s="346"/>
      <c r="J33" s="188"/>
      <c r="K33" s="146"/>
      <c r="L33" s="146"/>
    </row>
    <row r="34" spans="1:15">
      <c r="A34" s="56"/>
      <c r="B34" s="461" t="s">
        <v>419</v>
      </c>
      <c r="C34" s="462"/>
      <c r="D34" s="462"/>
      <c r="E34" s="463"/>
      <c r="F34" s="467" t="s">
        <v>424</v>
      </c>
      <c r="G34" s="470" t="s">
        <v>418</v>
      </c>
      <c r="H34" s="471"/>
      <c r="I34" s="471"/>
      <c r="J34" s="471"/>
      <c r="K34" s="471"/>
      <c r="L34" s="471"/>
      <c r="M34" s="471"/>
      <c r="N34" s="471"/>
      <c r="O34" s="472"/>
    </row>
    <row r="35" spans="1:15">
      <c r="A35" s="56"/>
      <c r="B35" s="464"/>
      <c r="C35" s="465"/>
      <c r="D35" s="465"/>
      <c r="E35" s="466"/>
      <c r="F35" s="468"/>
      <c r="G35" s="473" t="s">
        <v>433</v>
      </c>
      <c r="H35" s="474"/>
      <c r="I35" s="475"/>
      <c r="J35" s="473" t="s">
        <v>434</v>
      </c>
      <c r="K35" s="474"/>
      <c r="L35" s="475"/>
      <c r="M35" s="473" t="s">
        <v>427</v>
      </c>
      <c r="N35" s="474"/>
      <c r="O35" s="475"/>
    </row>
    <row r="36" spans="1:15" ht="52.8">
      <c r="A36" s="56"/>
      <c r="B36" s="285" t="s">
        <v>420</v>
      </c>
      <c r="C36" s="285" t="s">
        <v>421</v>
      </c>
      <c r="D36" s="285" t="s">
        <v>422</v>
      </c>
      <c r="E36" s="82" t="s">
        <v>423</v>
      </c>
      <c r="F36" s="469"/>
      <c r="G36" s="148" t="s">
        <v>415</v>
      </c>
      <c r="H36" s="141" t="s">
        <v>23</v>
      </c>
      <c r="I36" s="383" t="s">
        <v>417</v>
      </c>
      <c r="J36" s="148" t="s">
        <v>415</v>
      </c>
      <c r="K36" s="141" t="s">
        <v>23</v>
      </c>
      <c r="L36" s="383" t="s">
        <v>417</v>
      </c>
      <c r="M36" s="148" t="s">
        <v>415</v>
      </c>
      <c r="N36" s="141" t="s">
        <v>23</v>
      </c>
      <c r="O36" s="383" t="s">
        <v>417</v>
      </c>
    </row>
    <row r="37" spans="1:15">
      <c r="A37" s="56"/>
      <c r="B37" s="285"/>
      <c r="C37" s="285"/>
      <c r="D37" s="285"/>
      <c r="E37" s="82">
        <v>100</v>
      </c>
      <c r="F37" s="382"/>
      <c r="G37" s="421">
        <f>G38+G39+G40+G41+G42+G43</f>
        <v>6979627</v>
      </c>
      <c r="H37" s="421" t="s">
        <v>469</v>
      </c>
      <c r="I37" s="421" t="s">
        <v>469</v>
      </c>
      <c r="J37" s="421">
        <f>J38+J39+J40+J41+J42+J43</f>
        <v>7012227</v>
      </c>
      <c r="K37" s="421" t="s">
        <v>469</v>
      </c>
      <c r="L37" s="421" t="s">
        <v>469</v>
      </c>
      <c r="M37" s="421">
        <f>M38+M39+M40+M41+M42+M43</f>
        <v>7054870</v>
      </c>
      <c r="N37" s="421" t="s">
        <v>469</v>
      </c>
      <c r="O37" s="421" t="s">
        <v>469</v>
      </c>
    </row>
    <row r="38" spans="1:15">
      <c r="A38" s="56"/>
      <c r="B38" s="411" t="s">
        <v>31</v>
      </c>
      <c r="C38" s="412" t="s">
        <v>49</v>
      </c>
      <c r="D38" s="412" t="s">
        <v>318</v>
      </c>
      <c r="E38" s="285">
        <v>100</v>
      </c>
      <c r="F38" s="285"/>
      <c r="G38" s="422">
        <f>H73+H75</f>
        <v>93000</v>
      </c>
      <c r="H38" s="422">
        <v>0</v>
      </c>
      <c r="I38" s="422">
        <v>0</v>
      </c>
      <c r="J38" s="422">
        <f>K73+K75</f>
        <v>119200</v>
      </c>
      <c r="K38" s="422">
        <v>0</v>
      </c>
      <c r="L38" s="422">
        <v>0</v>
      </c>
      <c r="M38" s="422">
        <f>N73+N75</f>
        <v>121600</v>
      </c>
      <c r="N38" s="422">
        <v>0</v>
      </c>
      <c r="O38" s="422">
        <v>0</v>
      </c>
    </row>
    <row r="39" spans="1:15">
      <c r="A39" s="56"/>
      <c r="B39" s="411" t="s">
        <v>31</v>
      </c>
      <c r="C39" s="412" t="s">
        <v>49</v>
      </c>
      <c r="D39" s="412" t="s">
        <v>435</v>
      </c>
      <c r="E39" s="285">
        <v>100</v>
      </c>
      <c r="F39" s="285"/>
      <c r="G39" s="422">
        <f>H81+H83</f>
        <v>618530</v>
      </c>
      <c r="H39" s="422">
        <v>0</v>
      </c>
      <c r="I39" s="422">
        <v>0</v>
      </c>
      <c r="J39" s="422">
        <f>K81+K83</f>
        <v>618530</v>
      </c>
      <c r="K39" s="422">
        <v>0</v>
      </c>
      <c r="L39" s="422">
        <v>0</v>
      </c>
      <c r="M39" s="422">
        <f>N81+N83</f>
        <v>618530</v>
      </c>
      <c r="N39" s="422">
        <v>0</v>
      </c>
      <c r="O39" s="422">
        <v>0</v>
      </c>
    </row>
    <row r="40" spans="1:15">
      <c r="A40" s="56"/>
      <c r="B40" s="411" t="s">
        <v>31</v>
      </c>
      <c r="C40" s="412" t="s">
        <v>49</v>
      </c>
      <c r="D40" s="412" t="s">
        <v>320</v>
      </c>
      <c r="E40" s="285">
        <v>100</v>
      </c>
      <c r="F40" s="285"/>
      <c r="G40" s="422">
        <f>H86+H88</f>
        <v>207880</v>
      </c>
      <c r="H40" s="422">
        <v>0</v>
      </c>
      <c r="I40" s="422">
        <v>0</v>
      </c>
      <c r="J40" s="422">
        <f>K86+K88</f>
        <v>207880</v>
      </c>
      <c r="K40" s="422">
        <v>0</v>
      </c>
      <c r="L40" s="422">
        <v>0</v>
      </c>
      <c r="M40" s="422">
        <f>N86+N88</f>
        <v>207880</v>
      </c>
      <c r="N40" s="422">
        <v>0</v>
      </c>
      <c r="O40" s="422">
        <v>0</v>
      </c>
    </row>
    <row r="41" spans="1:15">
      <c r="A41" s="56"/>
      <c r="B41" s="411" t="s">
        <v>31</v>
      </c>
      <c r="C41" s="412" t="s">
        <v>53</v>
      </c>
      <c r="D41" s="412" t="s">
        <v>266</v>
      </c>
      <c r="E41" s="285">
        <v>100</v>
      </c>
      <c r="F41" s="285"/>
      <c r="G41" s="423">
        <f>H99+H100+H101</f>
        <v>29800</v>
      </c>
      <c r="H41" s="423">
        <v>0</v>
      </c>
      <c r="I41" s="423">
        <v>0</v>
      </c>
      <c r="J41" s="423">
        <f>K99+K100+K101</f>
        <v>36200</v>
      </c>
      <c r="K41" s="423">
        <v>0</v>
      </c>
      <c r="L41" s="423">
        <v>0</v>
      </c>
      <c r="M41" s="423">
        <f>N99+N100+N101</f>
        <v>36900</v>
      </c>
      <c r="N41" s="423">
        <v>0</v>
      </c>
      <c r="O41" s="423">
        <v>0</v>
      </c>
    </row>
    <row r="42" spans="1:15">
      <c r="A42" s="56"/>
      <c r="B42" s="411" t="s">
        <v>31</v>
      </c>
      <c r="C42" s="412" t="s">
        <v>53</v>
      </c>
      <c r="D42" s="412" t="s">
        <v>269</v>
      </c>
      <c r="E42" s="285">
        <v>100</v>
      </c>
      <c r="F42" s="285"/>
      <c r="G42" s="423">
        <f>H128+H130</f>
        <v>4703700</v>
      </c>
      <c r="H42" s="423">
        <v>0</v>
      </c>
      <c r="I42" s="423">
        <v>0</v>
      </c>
      <c r="J42" s="423">
        <f>K128+K130</f>
        <v>4703700</v>
      </c>
      <c r="K42" s="423">
        <v>0</v>
      </c>
      <c r="L42" s="423">
        <v>0</v>
      </c>
      <c r="M42" s="423">
        <f>N128+N130</f>
        <v>4734570</v>
      </c>
      <c r="N42" s="423">
        <v>0</v>
      </c>
      <c r="O42" s="423">
        <v>0</v>
      </c>
    </row>
    <row r="43" spans="1:15">
      <c r="A43" s="56"/>
      <c r="B43" s="411" t="s">
        <v>31</v>
      </c>
      <c r="C43" s="412" t="s">
        <v>53</v>
      </c>
      <c r="D43" s="412" t="s">
        <v>270</v>
      </c>
      <c r="E43" s="285">
        <v>100</v>
      </c>
      <c r="F43" s="285"/>
      <c r="G43" s="423">
        <f>H131+H132</f>
        <v>1326717</v>
      </c>
      <c r="H43" s="423">
        <v>0</v>
      </c>
      <c r="I43" s="423">
        <v>0</v>
      </c>
      <c r="J43" s="423">
        <f>K131+K132</f>
        <v>1326717</v>
      </c>
      <c r="K43" s="423">
        <v>0</v>
      </c>
      <c r="L43" s="423">
        <v>0</v>
      </c>
      <c r="M43" s="423">
        <f>N131+N132</f>
        <v>1335390</v>
      </c>
      <c r="N43" s="423">
        <v>0</v>
      </c>
      <c r="O43" s="423">
        <v>0</v>
      </c>
    </row>
    <row r="44" spans="1:15">
      <c r="A44" s="56"/>
      <c r="B44" s="411"/>
      <c r="C44" s="412"/>
      <c r="D44" s="412"/>
      <c r="E44" s="285">
        <v>200</v>
      </c>
      <c r="F44" s="285"/>
      <c r="G44" s="424">
        <f>G45+G46+G47+G48+G49+G50+G51+G52+G53+G54</f>
        <v>1839917</v>
      </c>
      <c r="H44" s="422">
        <v>0</v>
      </c>
      <c r="I44" s="422">
        <v>0</v>
      </c>
      <c r="J44" s="424">
        <f>J45+J46+J47+J48+J49+J50+J51+J52+J53+J54</f>
        <v>1603333</v>
      </c>
      <c r="K44" s="424">
        <v>0</v>
      </c>
      <c r="L44" s="424">
        <v>0</v>
      </c>
      <c r="M44" s="424">
        <f>M45+M46+M47+M48+M49+M50+M51+M52+M53+M54</f>
        <v>1417320</v>
      </c>
      <c r="N44" s="422">
        <v>0</v>
      </c>
      <c r="O44" s="422">
        <v>0</v>
      </c>
    </row>
    <row r="45" spans="1:15">
      <c r="A45" s="56"/>
      <c r="B45" s="411" t="s">
        <v>31</v>
      </c>
      <c r="C45" s="412" t="s">
        <v>53</v>
      </c>
      <c r="D45" s="412" t="s">
        <v>271</v>
      </c>
      <c r="E45" s="285">
        <v>200</v>
      </c>
      <c r="F45" s="285"/>
      <c r="G45" s="423">
        <f>H136</f>
        <v>306212</v>
      </c>
      <c r="H45" s="422">
        <v>0</v>
      </c>
      <c r="I45" s="422">
        <v>0</v>
      </c>
      <c r="J45" s="423">
        <f>K136</f>
        <v>431753</v>
      </c>
      <c r="K45" s="423">
        <v>0</v>
      </c>
      <c r="L45" s="423">
        <v>0</v>
      </c>
      <c r="M45" s="423">
        <f>N136</f>
        <v>453900</v>
      </c>
      <c r="N45" s="422">
        <v>0</v>
      </c>
      <c r="O45" s="422">
        <v>0</v>
      </c>
    </row>
    <row r="46" spans="1:15">
      <c r="A46" s="56"/>
      <c r="B46" s="411" t="s">
        <v>31</v>
      </c>
      <c r="C46" s="412" t="s">
        <v>49</v>
      </c>
      <c r="D46" s="412" t="s">
        <v>436</v>
      </c>
      <c r="E46" s="285">
        <v>200</v>
      </c>
      <c r="F46" s="285"/>
      <c r="G46" s="423">
        <f>H92</f>
        <v>5890</v>
      </c>
      <c r="H46" s="422">
        <v>0</v>
      </c>
      <c r="I46" s="422">
        <v>0</v>
      </c>
      <c r="J46" s="423">
        <f>K92</f>
        <v>5890</v>
      </c>
      <c r="K46" s="423">
        <v>0</v>
      </c>
      <c r="L46" s="423">
        <v>0</v>
      </c>
      <c r="M46" s="423">
        <f>N92</f>
        <v>5890</v>
      </c>
      <c r="N46" s="422">
        <v>0</v>
      </c>
      <c r="O46" s="422">
        <v>0</v>
      </c>
    </row>
    <row r="47" spans="1:15">
      <c r="A47" s="56"/>
      <c r="B47" s="411" t="s">
        <v>31</v>
      </c>
      <c r="C47" s="412" t="s">
        <v>49</v>
      </c>
      <c r="D47" s="412" t="s">
        <v>334</v>
      </c>
      <c r="E47" s="285">
        <v>200</v>
      </c>
      <c r="F47" s="285"/>
      <c r="G47" s="423">
        <f>H78</f>
        <v>204110</v>
      </c>
      <c r="H47" s="423">
        <v>0</v>
      </c>
      <c r="I47" s="423">
        <v>0</v>
      </c>
      <c r="J47" s="423">
        <f>K78</f>
        <v>212040</v>
      </c>
      <c r="K47" s="423">
        <v>0</v>
      </c>
      <c r="L47" s="423">
        <v>0</v>
      </c>
      <c r="M47" s="423">
        <f>N78</f>
        <v>222360</v>
      </c>
      <c r="N47" s="423">
        <v>0</v>
      </c>
      <c r="O47" s="423">
        <v>0</v>
      </c>
    </row>
    <row r="48" spans="1:15">
      <c r="A48" s="56"/>
      <c r="B48" s="411" t="s">
        <v>31</v>
      </c>
      <c r="C48" s="412" t="s">
        <v>53</v>
      </c>
      <c r="D48" s="412" t="s">
        <v>266</v>
      </c>
      <c r="E48" s="285">
        <v>200</v>
      </c>
      <c r="F48" s="285"/>
      <c r="G48" s="422">
        <f>H103+H106+H107+H111+H112+H116+H117+H119</f>
        <v>1039500</v>
      </c>
      <c r="H48" s="423">
        <v>0</v>
      </c>
      <c r="I48" s="423">
        <v>0</v>
      </c>
      <c r="J48" s="422">
        <f>K103+K106+K107+K111+K112+K116+K117</f>
        <v>689470</v>
      </c>
      <c r="K48" s="423">
        <v>0</v>
      </c>
      <c r="L48" s="423">
        <v>0</v>
      </c>
      <c r="M48" s="422">
        <f>N103+N106+N107+N111+N112+N116+N117</f>
        <v>469630</v>
      </c>
      <c r="N48" s="423">
        <v>0</v>
      </c>
      <c r="O48" s="423">
        <v>0</v>
      </c>
    </row>
    <row r="49" spans="1:16">
      <c r="A49" s="56"/>
      <c r="B49" s="411" t="s">
        <v>31</v>
      </c>
      <c r="C49" s="412" t="s">
        <v>53</v>
      </c>
      <c r="D49" s="412" t="s">
        <v>398</v>
      </c>
      <c r="E49" s="285">
        <v>200</v>
      </c>
      <c r="F49" s="285"/>
      <c r="G49" s="423">
        <f>H122</f>
        <v>12285</v>
      </c>
      <c r="H49" s="423">
        <v>0</v>
      </c>
      <c r="I49" s="423">
        <v>0</v>
      </c>
      <c r="J49" s="423">
        <f>K122</f>
        <v>0</v>
      </c>
      <c r="K49" s="423">
        <v>0</v>
      </c>
      <c r="L49" s="423">
        <v>0</v>
      </c>
      <c r="M49" s="423">
        <f>N122</f>
        <v>0</v>
      </c>
      <c r="N49" s="423">
        <v>0</v>
      </c>
      <c r="O49" s="423">
        <v>0</v>
      </c>
    </row>
    <row r="50" spans="1:16" ht="15" customHeight="1">
      <c r="A50" s="56"/>
      <c r="B50" s="411" t="s">
        <v>31</v>
      </c>
      <c r="C50" s="412" t="s">
        <v>53</v>
      </c>
      <c r="D50" s="425" t="s">
        <v>272</v>
      </c>
      <c r="E50" s="285">
        <v>200</v>
      </c>
      <c r="F50" s="285"/>
      <c r="G50" s="423">
        <f>H139</f>
        <v>200000</v>
      </c>
      <c r="H50" s="422">
        <v>0</v>
      </c>
      <c r="I50" s="422">
        <v>0</v>
      </c>
      <c r="J50" s="423">
        <f>K139</f>
        <v>200000</v>
      </c>
      <c r="K50" s="423">
        <v>0</v>
      </c>
      <c r="L50" s="423">
        <v>0</v>
      </c>
      <c r="M50" s="423">
        <f>N139</f>
        <v>200000</v>
      </c>
      <c r="N50" s="422">
        <v>0</v>
      </c>
      <c r="O50" s="422">
        <v>0</v>
      </c>
    </row>
    <row r="51" spans="1:16">
      <c r="A51" s="56"/>
      <c r="B51" s="411" t="s">
        <v>31</v>
      </c>
      <c r="C51" s="412" t="s">
        <v>53</v>
      </c>
      <c r="D51" s="412" t="s">
        <v>438</v>
      </c>
      <c r="E51" s="285">
        <v>200</v>
      </c>
      <c r="F51" s="285"/>
      <c r="G51" s="426">
        <f>H147</f>
        <v>9100</v>
      </c>
      <c r="H51" s="422">
        <v>0</v>
      </c>
      <c r="I51" s="422">
        <v>0</v>
      </c>
      <c r="J51" s="426">
        <f>K147</f>
        <v>0</v>
      </c>
      <c r="K51" s="423">
        <v>0</v>
      </c>
      <c r="L51" s="423">
        <v>0</v>
      </c>
      <c r="M51" s="426">
        <f>N147</f>
        <v>0</v>
      </c>
      <c r="N51" s="422">
        <v>0</v>
      </c>
      <c r="O51" s="422">
        <v>0</v>
      </c>
    </row>
    <row r="52" spans="1:16">
      <c r="A52" s="56"/>
      <c r="B52" s="411" t="s">
        <v>31</v>
      </c>
      <c r="C52" s="412" t="s">
        <v>53</v>
      </c>
      <c r="D52" s="412" t="s">
        <v>322</v>
      </c>
      <c r="E52" s="285">
        <v>200</v>
      </c>
      <c r="F52" s="285"/>
      <c r="G52" s="426">
        <f>H155</f>
        <v>4590</v>
      </c>
      <c r="H52" s="422">
        <v>0</v>
      </c>
      <c r="I52" s="422">
        <v>0</v>
      </c>
      <c r="J52" s="426">
        <f>K155</f>
        <v>4590</v>
      </c>
      <c r="K52" s="423">
        <v>0</v>
      </c>
      <c r="L52" s="423">
        <v>0</v>
      </c>
      <c r="M52" s="426">
        <f>N155</f>
        <v>4590</v>
      </c>
      <c r="N52" s="422">
        <v>0</v>
      </c>
      <c r="O52" s="422">
        <v>0</v>
      </c>
    </row>
    <row r="53" spans="1:16">
      <c r="A53" s="56"/>
      <c r="B53" s="411" t="s">
        <v>31</v>
      </c>
      <c r="C53" s="412" t="s">
        <v>53</v>
      </c>
      <c r="D53" s="412" t="s">
        <v>322</v>
      </c>
      <c r="E53" s="285">
        <v>200</v>
      </c>
      <c r="F53" s="285"/>
      <c r="G53" s="426">
        <f>H158</f>
        <v>37830</v>
      </c>
      <c r="H53" s="423">
        <v>0</v>
      </c>
      <c r="I53" s="423">
        <v>0</v>
      </c>
      <c r="J53" s="426">
        <f>K158</f>
        <v>37830</v>
      </c>
      <c r="K53" s="423">
        <v>0</v>
      </c>
      <c r="L53" s="423">
        <v>0</v>
      </c>
      <c r="M53" s="426">
        <f>N158</f>
        <v>37830</v>
      </c>
      <c r="N53" s="423">
        <v>0</v>
      </c>
      <c r="O53" s="423">
        <v>0</v>
      </c>
    </row>
    <row r="54" spans="1:16">
      <c r="A54" s="56"/>
      <c r="B54" s="411" t="s">
        <v>31</v>
      </c>
      <c r="C54" s="412" t="s">
        <v>53</v>
      </c>
      <c r="D54" s="412" t="s">
        <v>334</v>
      </c>
      <c r="E54" s="285">
        <v>200</v>
      </c>
      <c r="F54" s="285"/>
      <c r="G54" s="426">
        <f>H125</f>
        <v>20400</v>
      </c>
      <c r="H54" s="423">
        <v>0</v>
      </c>
      <c r="I54" s="423">
        <v>0</v>
      </c>
      <c r="J54" s="426">
        <f>K125</f>
        <v>21760</v>
      </c>
      <c r="K54" s="423">
        <v>0</v>
      </c>
      <c r="L54" s="423">
        <v>0</v>
      </c>
      <c r="M54" s="426">
        <f>N125</f>
        <v>23120</v>
      </c>
      <c r="N54" s="423">
        <v>0</v>
      </c>
      <c r="O54" s="423">
        <v>0</v>
      </c>
    </row>
    <row r="55" spans="1:16">
      <c r="A55" s="56"/>
      <c r="B55" s="411"/>
      <c r="C55" s="412"/>
      <c r="D55" s="412"/>
      <c r="E55" s="285">
        <v>800</v>
      </c>
      <c r="F55" s="285"/>
      <c r="G55" s="427">
        <f>G56</f>
        <v>16440</v>
      </c>
      <c r="H55" s="423">
        <v>0</v>
      </c>
      <c r="I55" s="423">
        <v>0</v>
      </c>
      <c r="J55" s="428">
        <v>0</v>
      </c>
      <c r="K55" s="423">
        <v>0</v>
      </c>
      <c r="L55" s="423">
        <v>0</v>
      </c>
      <c r="M55" s="429">
        <v>0</v>
      </c>
      <c r="N55" s="423">
        <v>0</v>
      </c>
      <c r="O55" s="423">
        <v>0</v>
      </c>
    </row>
    <row r="56" spans="1:16">
      <c r="A56" s="56"/>
      <c r="B56" s="411" t="s">
        <v>31</v>
      </c>
      <c r="C56" s="412" t="s">
        <v>53</v>
      </c>
      <c r="D56" s="412" t="s">
        <v>273</v>
      </c>
      <c r="E56" s="285">
        <v>800</v>
      </c>
      <c r="F56" s="285"/>
      <c r="G56" s="423">
        <f>H141</f>
        <v>16440</v>
      </c>
      <c r="H56" s="423">
        <v>0</v>
      </c>
      <c r="I56" s="423">
        <v>0</v>
      </c>
      <c r="J56" s="423">
        <f>K143</f>
        <v>0</v>
      </c>
      <c r="K56" s="423">
        <v>0</v>
      </c>
      <c r="L56" s="423">
        <v>0</v>
      </c>
      <c r="M56" s="423">
        <f>N143</f>
        <v>0</v>
      </c>
      <c r="N56" s="423">
        <v>0</v>
      </c>
      <c r="O56" s="423">
        <v>0</v>
      </c>
    </row>
    <row r="57" spans="1:16">
      <c r="A57" s="56"/>
      <c r="B57" s="430"/>
      <c r="C57" s="431"/>
      <c r="D57" s="431"/>
      <c r="E57" s="137" t="s">
        <v>439</v>
      </c>
      <c r="F57" s="432"/>
      <c r="G57" s="423"/>
      <c r="H57" s="285"/>
      <c r="I57" s="76"/>
      <c r="J57" s="76"/>
      <c r="K57" s="423"/>
      <c r="L57" s="423"/>
      <c r="M57" s="181"/>
      <c r="N57" s="285"/>
      <c r="O57" s="76"/>
    </row>
    <row r="58" spans="1:16">
      <c r="A58" s="56"/>
      <c r="B58" s="430"/>
      <c r="C58" s="431"/>
      <c r="D58" s="137"/>
      <c r="E58" s="137"/>
      <c r="F58" s="137" t="s">
        <v>58</v>
      </c>
      <c r="G58" s="422">
        <f>G37+G44+G55</f>
        <v>8835984</v>
      </c>
      <c r="H58" s="422">
        <v>0</v>
      </c>
      <c r="I58" s="422">
        <v>0</v>
      </c>
      <c r="J58" s="422">
        <f>J37+J44+J55</f>
        <v>8615560</v>
      </c>
      <c r="K58" s="423">
        <v>0</v>
      </c>
      <c r="L58" s="423">
        <v>0</v>
      </c>
      <c r="M58" s="422">
        <f>M37+M44+M55</f>
        <v>8472190</v>
      </c>
      <c r="N58" s="422">
        <v>0</v>
      </c>
      <c r="O58" s="422">
        <v>0</v>
      </c>
    </row>
    <row r="59" spans="1:16">
      <c r="A59" s="56"/>
      <c r="B59" s="56"/>
      <c r="C59" s="56"/>
      <c r="D59" s="56"/>
      <c r="E59" s="56"/>
      <c r="F59" s="56"/>
      <c r="G59" s="433"/>
      <c r="H59" s="433"/>
      <c r="I59" s="433"/>
      <c r="J59" s="433"/>
      <c r="K59" s="433"/>
      <c r="L59" s="433"/>
      <c r="M59" s="433"/>
      <c r="N59" s="433"/>
      <c r="O59" s="433"/>
    </row>
    <row r="60" spans="1:16">
      <c r="A60" s="56"/>
      <c r="B60" s="56" t="s">
        <v>440</v>
      </c>
      <c r="C60" s="56"/>
      <c r="D60" s="56"/>
      <c r="E60" s="56"/>
      <c r="F60" s="56"/>
      <c r="G60" s="56"/>
      <c r="H60" s="346"/>
      <c r="I60" s="346"/>
      <c r="J60" s="188"/>
      <c r="K60" s="146"/>
      <c r="L60" s="146"/>
    </row>
    <row r="61" spans="1:16">
      <c r="A61" s="56"/>
      <c r="B61" s="56"/>
      <c r="C61" s="56"/>
      <c r="D61" s="56"/>
      <c r="E61" s="56"/>
      <c r="F61" s="56"/>
      <c r="G61" s="56"/>
      <c r="H61" s="346"/>
      <c r="I61" s="346"/>
      <c r="J61" s="188"/>
      <c r="K61" s="146"/>
      <c r="L61" s="146"/>
    </row>
    <row r="62" spans="1:16">
      <c r="A62" s="502" t="s">
        <v>12</v>
      </c>
      <c r="B62" s="502" t="s">
        <v>13</v>
      </c>
      <c r="C62" s="478" t="s">
        <v>14</v>
      </c>
      <c r="D62" s="479"/>
      <c r="E62" s="479"/>
      <c r="F62" s="480"/>
      <c r="G62" s="467" t="s">
        <v>20</v>
      </c>
      <c r="H62" s="484" t="s">
        <v>21</v>
      </c>
      <c r="I62" s="471"/>
      <c r="J62" s="471"/>
      <c r="K62" s="471"/>
      <c r="L62" s="471"/>
      <c r="M62" s="471"/>
      <c r="N62" s="471"/>
      <c r="O62" s="471"/>
      <c r="P62" s="472"/>
    </row>
    <row r="63" spans="1:16">
      <c r="A63" s="502"/>
      <c r="B63" s="502"/>
      <c r="C63" s="481"/>
      <c r="D63" s="482"/>
      <c r="E63" s="482"/>
      <c r="F63" s="483"/>
      <c r="G63" s="476"/>
      <c r="H63" s="484" t="s">
        <v>441</v>
      </c>
      <c r="I63" s="485"/>
      <c r="J63" s="486"/>
      <c r="K63" s="484" t="s">
        <v>442</v>
      </c>
      <c r="L63" s="471"/>
      <c r="M63" s="472"/>
      <c r="N63" s="484" t="s">
        <v>443</v>
      </c>
      <c r="O63" s="471"/>
      <c r="P63" s="472"/>
    </row>
    <row r="64" spans="1:16" ht="39.6">
      <c r="A64" s="502"/>
      <c r="B64" s="502"/>
      <c r="C64" s="82" t="s">
        <v>15</v>
      </c>
      <c r="D64" s="82" t="s">
        <v>16</v>
      </c>
      <c r="E64" s="82" t="s">
        <v>17</v>
      </c>
      <c r="F64" s="82" t="s">
        <v>18</v>
      </c>
      <c r="G64" s="477"/>
      <c r="H64" s="148" t="s">
        <v>415</v>
      </c>
      <c r="I64" s="141" t="s">
        <v>23</v>
      </c>
      <c r="J64" s="383" t="s">
        <v>417</v>
      </c>
      <c r="K64" s="148" t="s">
        <v>415</v>
      </c>
      <c r="L64" s="141" t="s">
        <v>23</v>
      </c>
      <c r="M64" s="383" t="s">
        <v>417</v>
      </c>
      <c r="N64" s="148" t="s">
        <v>415</v>
      </c>
      <c r="O64" s="141" t="s">
        <v>23</v>
      </c>
      <c r="P64" s="383" t="s">
        <v>417</v>
      </c>
    </row>
    <row r="65" spans="1:19">
      <c r="A65" s="5">
        <v>1</v>
      </c>
      <c r="B65" s="5">
        <v>2</v>
      </c>
      <c r="C65" s="5">
        <v>3</v>
      </c>
      <c r="D65" s="5">
        <v>4</v>
      </c>
      <c r="E65" s="5">
        <v>5</v>
      </c>
      <c r="F65" s="5">
        <v>6</v>
      </c>
      <c r="G65" s="5">
        <v>7</v>
      </c>
      <c r="H65" s="5">
        <v>8</v>
      </c>
      <c r="I65" s="455">
        <v>9</v>
      </c>
      <c r="J65" s="141">
        <v>10</v>
      </c>
      <c r="K65" s="307">
        <v>11</v>
      </c>
      <c r="L65" s="142">
        <v>12</v>
      </c>
      <c r="M65" s="321">
        <v>13</v>
      </c>
      <c r="N65" s="307">
        <v>14</v>
      </c>
      <c r="O65" s="321">
        <v>15</v>
      </c>
      <c r="P65" s="321">
        <v>16</v>
      </c>
    </row>
    <row r="66" spans="1:19" ht="13.8">
      <c r="A66" s="289" t="s">
        <v>135</v>
      </c>
      <c r="B66" s="97" t="s">
        <v>49</v>
      </c>
      <c r="C66" s="121" t="s">
        <v>31</v>
      </c>
      <c r="D66" s="122"/>
      <c r="E66" s="122"/>
      <c r="F66" s="122"/>
      <c r="G66" s="122"/>
      <c r="H66" s="167">
        <f>H67+H99+H100+H101+H103+H106+H107+H111+H112+H116+H120+H125+H128+H130+H131+H132+H136+H139+H142+H145+H150+H155+H158+H117+H118</f>
        <v>8835984</v>
      </c>
      <c r="I66" s="460">
        <v>0</v>
      </c>
      <c r="J66" s="167">
        <v>0</v>
      </c>
      <c r="K66" s="167">
        <f>K67+K99+K100+K101+K103+K106+K107+K111+K112+K116+K120+K125+K128+K130+K131+K132+K136+K139+K142+K145+K150+K155+K158</f>
        <v>8615560</v>
      </c>
      <c r="L66" s="167">
        <v>0</v>
      </c>
      <c r="M66" s="167">
        <v>0</v>
      </c>
      <c r="N66" s="388">
        <f>N67+N99+N100+N101+N103+N106+N107+N111+N112+N116+N120+N125+N128+N130+N131+N132+N136+N139+N142+N145+N150+N155+N158</f>
        <v>8472190</v>
      </c>
      <c r="O66" s="167">
        <v>0</v>
      </c>
      <c r="P66" s="321">
        <v>0</v>
      </c>
    </row>
    <row r="67" spans="1:19" ht="13.8">
      <c r="A67" s="289" t="s">
        <v>323</v>
      </c>
      <c r="B67" s="97" t="s">
        <v>53</v>
      </c>
      <c r="C67" s="121" t="s">
        <v>31</v>
      </c>
      <c r="D67" s="121" t="s">
        <v>49</v>
      </c>
      <c r="E67" s="122"/>
      <c r="F67" s="122"/>
      <c r="G67" s="122"/>
      <c r="H67" s="167">
        <f>H73+H75+H78+H81+H83+H86+H88+H92</f>
        <v>1129410</v>
      </c>
      <c r="I67" s="460">
        <v>0</v>
      </c>
      <c r="J67" s="167">
        <v>0</v>
      </c>
      <c r="K67" s="167">
        <f>K73+K75+K78+K81+K83+K86+K88+K92</f>
        <v>1163540</v>
      </c>
      <c r="L67" s="167">
        <v>0</v>
      </c>
      <c r="M67" s="167">
        <v>0</v>
      </c>
      <c r="N67" s="388">
        <f>N73+N75+N78+N81+N83+N86+N88+N92</f>
        <v>1176260</v>
      </c>
      <c r="O67" s="167">
        <v>0</v>
      </c>
      <c r="P67" s="321">
        <v>0</v>
      </c>
      <c r="R67" s="282">
        <f>H67+H93</f>
        <v>8835984</v>
      </c>
      <c r="S67" s="282">
        <f>H66-R67</f>
        <v>0</v>
      </c>
    </row>
    <row r="68" spans="1:19" ht="55.2">
      <c r="A68" s="272" t="s">
        <v>324</v>
      </c>
      <c r="B68" s="97" t="s">
        <v>274</v>
      </c>
      <c r="C68" s="121" t="s">
        <v>31</v>
      </c>
      <c r="D68" s="121" t="s">
        <v>49</v>
      </c>
      <c r="E68" s="301" t="s">
        <v>138</v>
      </c>
      <c r="F68" s="122"/>
      <c r="G68" s="122"/>
      <c r="H68" s="417"/>
      <c r="I68" s="460"/>
      <c r="J68" s="295"/>
      <c r="K68" s="325"/>
      <c r="L68" s="325"/>
      <c r="M68" s="325"/>
      <c r="N68" s="389"/>
      <c r="O68" s="325"/>
      <c r="P68" s="321"/>
      <c r="R68" s="282">
        <f>K67+K93</f>
        <v>8615560</v>
      </c>
      <c r="S68" s="282">
        <f>K66-R68</f>
        <v>0</v>
      </c>
    </row>
    <row r="69" spans="1:19" ht="40.200000000000003">
      <c r="A69" s="302" t="s">
        <v>325</v>
      </c>
      <c r="B69" s="97" t="s">
        <v>275</v>
      </c>
      <c r="C69" s="121" t="s">
        <v>31</v>
      </c>
      <c r="D69" s="121" t="s">
        <v>49</v>
      </c>
      <c r="E69" s="303" t="s">
        <v>264</v>
      </c>
      <c r="F69" s="122"/>
      <c r="G69" s="122"/>
      <c r="H69" s="417"/>
      <c r="I69" s="460"/>
      <c r="J69" s="295"/>
      <c r="K69" s="325"/>
      <c r="L69" s="325"/>
      <c r="M69" s="325"/>
      <c r="N69" s="389"/>
      <c r="O69" s="325"/>
      <c r="P69" s="321"/>
      <c r="R69" s="282">
        <f>N67+N93</f>
        <v>8472190</v>
      </c>
      <c r="S69" s="282">
        <f>N66-R69</f>
        <v>0</v>
      </c>
    </row>
    <row r="70" spans="1:19" ht="27">
      <c r="A70" s="302" t="s">
        <v>326</v>
      </c>
      <c r="B70" s="97" t="s">
        <v>276</v>
      </c>
      <c r="C70" s="121" t="s">
        <v>31</v>
      </c>
      <c r="D70" s="121" t="s">
        <v>49</v>
      </c>
      <c r="E70" s="303" t="s">
        <v>327</v>
      </c>
      <c r="F70" s="122"/>
      <c r="G70" s="122"/>
      <c r="H70" s="417"/>
      <c r="I70" s="460"/>
      <c r="J70" s="295"/>
      <c r="K70" s="325"/>
      <c r="L70" s="325"/>
      <c r="M70" s="325"/>
      <c r="N70" s="389"/>
      <c r="O70" s="325"/>
      <c r="P70" s="321"/>
    </row>
    <row r="71" spans="1:19" ht="40.200000000000003">
      <c r="A71" s="289" t="s">
        <v>328</v>
      </c>
      <c r="B71" s="97" t="s">
        <v>277</v>
      </c>
      <c r="C71" s="121" t="s">
        <v>31</v>
      </c>
      <c r="D71" s="121" t="s">
        <v>49</v>
      </c>
      <c r="E71" s="303" t="s">
        <v>318</v>
      </c>
      <c r="F71" s="122"/>
      <c r="G71" s="122"/>
      <c r="H71" s="417">
        <f>H73+H75</f>
        <v>93000</v>
      </c>
      <c r="I71" s="460">
        <v>0</v>
      </c>
      <c r="J71" s="417">
        <v>0</v>
      </c>
      <c r="K71" s="417">
        <f>K73+K75</f>
        <v>119200</v>
      </c>
      <c r="L71" s="460">
        <v>0</v>
      </c>
      <c r="M71" s="454">
        <v>0</v>
      </c>
      <c r="N71" s="390">
        <f>N73+N75</f>
        <v>121600</v>
      </c>
      <c r="O71" s="460">
        <v>0</v>
      </c>
      <c r="P71" s="454">
        <v>0</v>
      </c>
    </row>
    <row r="72" spans="1:19" ht="27">
      <c r="A72" s="302" t="s">
        <v>108</v>
      </c>
      <c r="B72" s="97" t="s">
        <v>31</v>
      </c>
      <c r="C72" s="105" t="s">
        <v>31</v>
      </c>
      <c r="D72" s="105" t="s">
        <v>49</v>
      </c>
      <c r="E72" s="105" t="s">
        <v>318</v>
      </c>
      <c r="F72" s="5">
        <v>100</v>
      </c>
      <c r="G72" s="5">
        <v>210</v>
      </c>
      <c r="H72" s="297"/>
      <c r="I72" s="460">
        <v>0</v>
      </c>
      <c r="J72" s="454">
        <v>0</v>
      </c>
      <c r="K72" s="297"/>
      <c r="L72" s="460">
        <v>0</v>
      </c>
      <c r="M72" s="454">
        <v>0</v>
      </c>
      <c r="N72" s="391"/>
      <c r="O72" s="460">
        <v>0</v>
      </c>
      <c r="P72" s="454">
        <v>0</v>
      </c>
    </row>
    <row r="73" spans="1:19" ht="13.8">
      <c r="A73" s="82" t="s">
        <v>100</v>
      </c>
      <c r="B73" s="97" t="s">
        <v>278</v>
      </c>
      <c r="C73" s="105" t="s">
        <v>31</v>
      </c>
      <c r="D73" s="105" t="s">
        <v>49</v>
      </c>
      <c r="E73" s="105" t="s">
        <v>318</v>
      </c>
      <c r="F73" s="5">
        <v>111</v>
      </c>
      <c r="G73" s="5">
        <v>211</v>
      </c>
      <c r="H73" s="292">
        <v>71400</v>
      </c>
      <c r="I73" s="460">
        <v>0</v>
      </c>
      <c r="J73" s="454">
        <v>0</v>
      </c>
      <c r="K73" s="292">
        <v>91500</v>
      </c>
      <c r="L73" s="460">
        <v>0</v>
      </c>
      <c r="M73" s="454">
        <v>0</v>
      </c>
      <c r="N73" s="392">
        <v>93400</v>
      </c>
      <c r="O73" s="460">
        <v>0</v>
      </c>
      <c r="P73" s="454">
        <v>0</v>
      </c>
    </row>
    <row r="74" spans="1:19" ht="13.8">
      <c r="A74" s="285" t="s">
        <v>148</v>
      </c>
      <c r="B74" s="97" t="s">
        <v>252</v>
      </c>
      <c r="C74" s="105" t="s">
        <v>31</v>
      </c>
      <c r="D74" s="105" t="s">
        <v>49</v>
      </c>
      <c r="E74" s="105" t="s">
        <v>318</v>
      </c>
      <c r="F74" s="5">
        <v>112</v>
      </c>
      <c r="G74" s="5">
        <v>212</v>
      </c>
      <c r="H74" s="415"/>
      <c r="I74" s="460">
        <v>0</v>
      </c>
      <c r="J74" s="454">
        <v>0</v>
      </c>
      <c r="K74" s="293"/>
      <c r="L74" s="460">
        <v>0</v>
      </c>
      <c r="M74" s="454">
        <v>0</v>
      </c>
      <c r="N74" s="393"/>
      <c r="O74" s="460">
        <v>0</v>
      </c>
      <c r="P74" s="454">
        <v>0</v>
      </c>
    </row>
    <row r="75" spans="1:19" ht="13.8">
      <c r="A75" s="285" t="s">
        <v>103</v>
      </c>
      <c r="B75" s="97" t="s">
        <v>186</v>
      </c>
      <c r="C75" s="105" t="s">
        <v>31</v>
      </c>
      <c r="D75" s="105" t="s">
        <v>49</v>
      </c>
      <c r="E75" s="105" t="s">
        <v>319</v>
      </c>
      <c r="F75" s="5">
        <v>119</v>
      </c>
      <c r="G75" s="5">
        <v>213</v>
      </c>
      <c r="H75" s="292">
        <v>21600</v>
      </c>
      <c r="I75" s="460">
        <v>0</v>
      </c>
      <c r="J75" s="454">
        <v>0</v>
      </c>
      <c r="K75" s="292">
        <v>27700</v>
      </c>
      <c r="L75" s="460">
        <v>0</v>
      </c>
      <c r="M75" s="454">
        <v>0</v>
      </c>
      <c r="N75" s="392">
        <v>28200</v>
      </c>
      <c r="O75" s="460">
        <v>0</v>
      </c>
      <c r="P75" s="454">
        <v>0</v>
      </c>
    </row>
    <row r="76" spans="1:19" ht="53.4">
      <c r="A76" s="82" t="s">
        <v>333</v>
      </c>
      <c r="B76" s="97" t="s">
        <v>279</v>
      </c>
      <c r="C76" s="105" t="s">
        <v>31</v>
      </c>
      <c r="D76" s="105" t="s">
        <v>49</v>
      </c>
      <c r="E76" s="105" t="s">
        <v>334</v>
      </c>
      <c r="F76" s="132"/>
      <c r="G76" s="132"/>
      <c r="H76" s="349"/>
      <c r="I76" s="460">
        <v>0</v>
      </c>
      <c r="J76" s="454">
        <v>0</v>
      </c>
      <c r="K76" s="351"/>
      <c r="L76" s="460">
        <v>0</v>
      </c>
      <c r="M76" s="454">
        <v>0</v>
      </c>
      <c r="N76" s="394"/>
      <c r="O76" s="460">
        <v>0</v>
      </c>
      <c r="P76" s="454">
        <v>0</v>
      </c>
    </row>
    <row r="77" spans="1:19" ht="27">
      <c r="A77" s="302" t="s">
        <v>46</v>
      </c>
      <c r="B77" s="97" t="s">
        <v>243</v>
      </c>
      <c r="C77" s="101" t="s">
        <v>31</v>
      </c>
      <c r="D77" s="101" t="s">
        <v>49</v>
      </c>
      <c r="E77" s="101" t="s">
        <v>334</v>
      </c>
      <c r="F77" s="101" t="s">
        <v>75</v>
      </c>
      <c r="G77" s="102">
        <v>300</v>
      </c>
      <c r="H77" s="352"/>
      <c r="I77" s="460">
        <v>0</v>
      </c>
      <c r="J77" s="454">
        <v>0</v>
      </c>
      <c r="K77" s="352"/>
      <c r="L77" s="460">
        <v>0</v>
      </c>
      <c r="M77" s="454">
        <v>0</v>
      </c>
      <c r="N77" s="395"/>
      <c r="O77" s="460">
        <v>0</v>
      </c>
      <c r="P77" s="454">
        <v>0</v>
      </c>
    </row>
    <row r="78" spans="1:19" ht="27">
      <c r="A78" s="82" t="s">
        <v>470</v>
      </c>
      <c r="B78" s="97" t="s">
        <v>78</v>
      </c>
      <c r="C78" s="105" t="s">
        <v>31</v>
      </c>
      <c r="D78" s="105" t="s">
        <v>49</v>
      </c>
      <c r="E78" s="105" t="s">
        <v>334</v>
      </c>
      <c r="F78" s="105" t="s">
        <v>77</v>
      </c>
      <c r="G78" s="106">
        <v>342</v>
      </c>
      <c r="H78" s="419">
        <v>204110</v>
      </c>
      <c r="I78" s="460">
        <v>0</v>
      </c>
      <c r="J78" s="454">
        <v>0</v>
      </c>
      <c r="K78" s="277">
        <v>212040</v>
      </c>
      <c r="L78" s="460">
        <v>0</v>
      </c>
      <c r="M78" s="454">
        <v>0</v>
      </c>
      <c r="N78" s="396">
        <v>222360</v>
      </c>
      <c r="O78" s="460">
        <v>0</v>
      </c>
      <c r="P78" s="454">
        <v>0</v>
      </c>
    </row>
    <row r="79" spans="1:19" ht="93">
      <c r="A79" s="82" t="s">
        <v>329</v>
      </c>
      <c r="B79" s="97" t="s">
        <v>280</v>
      </c>
      <c r="C79" s="105" t="s">
        <v>31</v>
      </c>
      <c r="D79" s="105" t="s">
        <v>49</v>
      </c>
      <c r="E79" s="105" t="s">
        <v>330</v>
      </c>
      <c r="F79" s="5">
        <v>100</v>
      </c>
      <c r="G79" s="5"/>
      <c r="H79" s="417">
        <f>H81+H83</f>
        <v>618530</v>
      </c>
      <c r="I79" s="460">
        <v>0</v>
      </c>
      <c r="J79" s="454">
        <v>0</v>
      </c>
      <c r="K79" s="417">
        <f>K81+K83</f>
        <v>618530</v>
      </c>
      <c r="L79" s="460">
        <v>0</v>
      </c>
      <c r="M79" s="454">
        <v>0</v>
      </c>
      <c r="N79" s="390">
        <f>N81+N83</f>
        <v>618530</v>
      </c>
      <c r="O79" s="460">
        <v>0</v>
      </c>
      <c r="P79" s="454">
        <v>0</v>
      </c>
    </row>
    <row r="80" spans="1:19" ht="27">
      <c r="A80" s="302" t="s">
        <v>108</v>
      </c>
      <c r="B80" s="97" t="s">
        <v>222</v>
      </c>
      <c r="C80" s="105" t="s">
        <v>31</v>
      </c>
      <c r="D80" s="105" t="s">
        <v>49</v>
      </c>
      <c r="E80" s="372">
        <v>110171491</v>
      </c>
      <c r="F80" s="5">
        <v>110</v>
      </c>
      <c r="G80" s="5">
        <v>210</v>
      </c>
      <c r="H80" s="297"/>
      <c r="I80" s="460">
        <v>0</v>
      </c>
      <c r="J80" s="454">
        <v>0</v>
      </c>
      <c r="K80" s="297"/>
      <c r="L80" s="460">
        <v>0</v>
      </c>
      <c r="M80" s="454">
        <v>0</v>
      </c>
      <c r="N80" s="391"/>
      <c r="O80" s="460">
        <v>0</v>
      </c>
      <c r="P80" s="454">
        <v>0</v>
      </c>
    </row>
    <row r="81" spans="1:16" ht="13.8">
      <c r="A81" s="82" t="s">
        <v>100</v>
      </c>
      <c r="B81" s="97" t="s">
        <v>281</v>
      </c>
      <c r="C81" s="105" t="s">
        <v>31</v>
      </c>
      <c r="D81" s="105" t="s">
        <v>49</v>
      </c>
      <c r="E81" s="372">
        <v>110171491</v>
      </c>
      <c r="F81" s="5">
        <v>111</v>
      </c>
      <c r="G81" s="5">
        <v>211</v>
      </c>
      <c r="H81" s="292">
        <v>475070</v>
      </c>
      <c r="I81" s="460">
        <v>0</v>
      </c>
      <c r="J81" s="454">
        <v>0</v>
      </c>
      <c r="K81" s="292">
        <v>475070</v>
      </c>
      <c r="L81" s="460">
        <v>0</v>
      </c>
      <c r="M81" s="454">
        <v>0</v>
      </c>
      <c r="N81" s="392">
        <v>475070</v>
      </c>
      <c r="O81" s="460">
        <v>0</v>
      </c>
      <c r="P81" s="454">
        <v>0</v>
      </c>
    </row>
    <row r="82" spans="1:16" ht="13.8">
      <c r="A82" s="285" t="s">
        <v>148</v>
      </c>
      <c r="B82" s="97" t="s">
        <v>286</v>
      </c>
      <c r="C82" s="105" t="s">
        <v>31</v>
      </c>
      <c r="D82" s="105" t="s">
        <v>49</v>
      </c>
      <c r="E82" s="372">
        <v>110171491</v>
      </c>
      <c r="F82" s="5">
        <v>112</v>
      </c>
      <c r="G82" s="5">
        <v>212</v>
      </c>
      <c r="H82" s="415"/>
      <c r="I82" s="460">
        <v>0</v>
      </c>
      <c r="J82" s="454">
        <v>0</v>
      </c>
      <c r="K82" s="293"/>
      <c r="L82" s="460">
        <v>0</v>
      </c>
      <c r="M82" s="454">
        <v>0</v>
      </c>
      <c r="N82" s="393"/>
      <c r="O82" s="460">
        <v>0</v>
      </c>
      <c r="P82" s="454">
        <v>0</v>
      </c>
    </row>
    <row r="83" spans="1:16" ht="13.8">
      <c r="A83" s="285" t="s">
        <v>103</v>
      </c>
      <c r="B83" s="97" t="s">
        <v>223</v>
      </c>
      <c r="C83" s="105" t="s">
        <v>31</v>
      </c>
      <c r="D83" s="105" t="s">
        <v>49</v>
      </c>
      <c r="E83" s="372">
        <v>110171491</v>
      </c>
      <c r="F83" s="5">
        <v>119</v>
      </c>
      <c r="G83" s="5">
        <v>213</v>
      </c>
      <c r="H83" s="292">
        <v>143460</v>
      </c>
      <c r="I83" s="460">
        <v>0</v>
      </c>
      <c r="J83" s="454">
        <v>0</v>
      </c>
      <c r="K83" s="292">
        <v>143460</v>
      </c>
      <c r="L83" s="460">
        <v>0</v>
      </c>
      <c r="M83" s="454">
        <v>0</v>
      </c>
      <c r="N83" s="392">
        <v>143460</v>
      </c>
      <c r="O83" s="460">
        <v>0</v>
      </c>
      <c r="P83" s="454">
        <v>0</v>
      </c>
    </row>
    <row r="84" spans="1:16" ht="93">
      <c r="A84" s="289" t="s">
        <v>331</v>
      </c>
      <c r="B84" s="97" t="s">
        <v>287</v>
      </c>
      <c r="C84" s="121" t="s">
        <v>31</v>
      </c>
      <c r="D84" s="121" t="s">
        <v>49</v>
      </c>
      <c r="E84" s="121" t="s">
        <v>320</v>
      </c>
      <c r="F84" s="122"/>
      <c r="G84" s="122"/>
      <c r="H84" s="294">
        <f>H86+H88</f>
        <v>207880</v>
      </c>
      <c r="I84" s="460">
        <v>0</v>
      </c>
      <c r="J84" s="454">
        <v>0</v>
      </c>
      <c r="K84" s="294">
        <f>K86+K88</f>
        <v>207880</v>
      </c>
      <c r="L84" s="460">
        <v>0</v>
      </c>
      <c r="M84" s="454">
        <v>0</v>
      </c>
      <c r="N84" s="397">
        <f>N86+N88</f>
        <v>207880</v>
      </c>
      <c r="O84" s="460">
        <v>0</v>
      </c>
      <c r="P84" s="454">
        <v>0</v>
      </c>
    </row>
    <row r="85" spans="1:16" ht="27">
      <c r="A85" s="302" t="s">
        <v>108</v>
      </c>
      <c r="B85" s="97" t="s">
        <v>288</v>
      </c>
      <c r="C85" s="105" t="s">
        <v>31</v>
      </c>
      <c r="D85" s="105" t="s">
        <v>49</v>
      </c>
      <c r="E85" s="372">
        <v>110171492</v>
      </c>
      <c r="F85" s="5">
        <v>110</v>
      </c>
      <c r="G85" s="5">
        <v>210</v>
      </c>
      <c r="H85" s="297"/>
      <c r="I85" s="460">
        <v>0</v>
      </c>
      <c r="J85" s="454">
        <v>0</v>
      </c>
      <c r="K85" s="297"/>
      <c r="L85" s="460">
        <v>0</v>
      </c>
      <c r="M85" s="454">
        <v>0</v>
      </c>
      <c r="N85" s="391"/>
      <c r="O85" s="460">
        <v>0</v>
      </c>
      <c r="P85" s="454">
        <v>0</v>
      </c>
    </row>
    <row r="86" spans="1:16" ht="13.8">
      <c r="A86" s="82" t="s">
        <v>100</v>
      </c>
      <c r="B86" s="97" t="s">
        <v>85</v>
      </c>
      <c r="C86" s="105" t="s">
        <v>31</v>
      </c>
      <c r="D86" s="105" t="s">
        <v>49</v>
      </c>
      <c r="E86" s="372">
        <v>110171492</v>
      </c>
      <c r="F86" s="5">
        <v>111</v>
      </c>
      <c r="G86" s="5">
        <v>211</v>
      </c>
      <c r="H86" s="292">
        <v>159670</v>
      </c>
      <c r="I86" s="460">
        <v>0</v>
      </c>
      <c r="J86" s="454">
        <v>0</v>
      </c>
      <c r="K86" s="292">
        <v>159670</v>
      </c>
      <c r="L86" s="460">
        <v>0</v>
      </c>
      <c r="M86" s="454">
        <v>0</v>
      </c>
      <c r="N86" s="392">
        <v>159670</v>
      </c>
      <c r="O86" s="460">
        <v>0</v>
      </c>
      <c r="P86" s="454">
        <v>0</v>
      </c>
    </row>
    <row r="87" spans="1:16" ht="13.8">
      <c r="A87" s="285" t="s">
        <v>148</v>
      </c>
      <c r="B87" s="97" t="s">
        <v>289</v>
      </c>
      <c r="C87" s="105" t="s">
        <v>31</v>
      </c>
      <c r="D87" s="105" t="s">
        <v>49</v>
      </c>
      <c r="E87" s="372">
        <v>110171492</v>
      </c>
      <c r="F87" s="5">
        <v>112</v>
      </c>
      <c r="G87" s="5">
        <v>212</v>
      </c>
      <c r="H87" s="415"/>
      <c r="I87" s="460">
        <v>0</v>
      </c>
      <c r="J87" s="454">
        <v>0</v>
      </c>
      <c r="K87" s="415"/>
      <c r="L87" s="460">
        <v>0</v>
      </c>
      <c r="M87" s="454">
        <v>0</v>
      </c>
      <c r="N87" s="414"/>
      <c r="O87" s="460">
        <v>0</v>
      </c>
      <c r="P87" s="454">
        <v>0</v>
      </c>
    </row>
    <row r="88" spans="1:16" ht="13.8">
      <c r="A88" s="285" t="s">
        <v>103</v>
      </c>
      <c r="B88" s="97" t="s">
        <v>290</v>
      </c>
      <c r="C88" s="105" t="s">
        <v>31</v>
      </c>
      <c r="D88" s="105" t="s">
        <v>49</v>
      </c>
      <c r="E88" s="372">
        <v>110171492</v>
      </c>
      <c r="F88" s="5">
        <v>119</v>
      </c>
      <c r="G88" s="5">
        <v>213</v>
      </c>
      <c r="H88" s="292">
        <v>48210</v>
      </c>
      <c r="I88" s="460">
        <v>0</v>
      </c>
      <c r="J88" s="454">
        <v>0</v>
      </c>
      <c r="K88" s="292">
        <v>48210</v>
      </c>
      <c r="L88" s="460">
        <v>0</v>
      </c>
      <c r="M88" s="454">
        <v>0</v>
      </c>
      <c r="N88" s="392">
        <v>48210</v>
      </c>
      <c r="O88" s="460">
        <v>0</v>
      </c>
      <c r="P88" s="454">
        <v>0</v>
      </c>
    </row>
    <row r="89" spans="1:16" ht="53.4">
      <c r="A89" s="304" t="s">
        <v>332</v>
      </c>
      <c r="B89" s="97" t="s">
        <v>291</v>
      </c>
      <c r="C89" s="121" t="s">
        <v>31</v>
      </c>
      <c r="D89" s="121" t="s">
        <v>49</v>
      </c>
      <c r="E89" s="305">
        <v>110171493</v>
      </c>
      <c r="F89" s="122"/>
      <c r="G89" s="122"/>
      <c r="H89" s="417">
        <f>H92</f>
        <v>5890</v>
      </c>
      <c r="I89" s="460">
        <v>0</v>
      </c>
      <c r="J89" s="454">
        <v>0</v>
      </c>
      <c r="K89" s="325">
        <f>K92</f>
        <v>5890</v>
      </c>
      <c r="L89" s="460">
        <v>0</v>
      </c>
      <c r="M89" s="454">
        <v>0</v>
      </c>
      <c r="N89" s="389">
        <f>N92</f>
        <v>5890</v>
      </c>
      <c r="O89" s="460">
        <v>0</v>
      </c>
      <c r="P89" s="454">
        <v>0</v>
      </c>
    </row>
    <row r="90" spans="1:16" ht="40.200000000000003">
      <c r="A90" s="82" t="s">
        <v>321</v>
      </c>
      <c r="B90" s="97" t="s">
        <v>292</v>
      </c>
      <c r="C90" s="105" t="s">
        <v>31</v>
      </c>
      <c r="D90" s="105" t="s">
        <v>49</v>
      </c>
      <c r="E90" s="296">
        <v>110170493</v>
      </c>
      <c r="F90" s="5">
        <v>200</v>
      </c>
      <c r="G90" s="5"/>
      <c r="H90" s="415"/>
      <c r="I90" s="460">
        <v>0</v>
      </c>
      <c r="J90" s="454">
        <v>0</v>
      </c>
      <c r="K90" s="293"/>
      <c r="L90" s="460">
        <v>0</v>
      </c>
      <c r="M90" s="454">
        <v>0</v>
      </c>
      <c r="N90" s="393"/>
      <c r="O90" s="460">
        <v>0</v>
      </c>
      <c r="P90" s="454">
        <v>0</v>
      </c>
    </row>
    <row r="91" spans="1:16" ht="27">
      <c r="A91" s="302" t="s">
        <v>46</v>
      </c>
      <c r="B91" s="97" t="s">
        <v>293</v>
      </c>
      <c r="C91" s="105"/>
      <c r="D91" s="105"/>
      <c r="E91" s="296">
        <v>110170493</v>
      </c>
      <c r="F91" s="5">
        <v>240</v>
      </c>
      <c r="G91" s="5">
        <v>300</v>
      </c>
      <c r="H91" s="297"/>
      <c r="I91" s="460">
        <v>0</v>
      </c>
      <c r="J91" s="454">
        <v>0</v>
      </c>
      <c r="K91" s="293"/>
      <c r="L91" s="460">
        <v>0</v>
      </c>
      <c r="M91" s="454">
        <v>0</v>
      </c>
      <c r="N91" s="393"/>
      <c r="O91" s="460">
        <v>0</v>
      </c>
      <c r="P91" s="454">
        <v>0</v>
      </c>
    </row>
    <row r="92" spans="1:16" ht="40.200000000000003">
      <c r="A92" s="82" t="s">
        <v>471</v>
      </c>
      <c r="B92" s="97" t="s">
        <v>294</v>
      </c>
      <c r="C92" s="105"/>
      <c r="D92" s="105"/>
      <c r="E92" s="296">
        <v>110170493</v>
      </c>
      <c r="F92" s="5">
        <v>244</v>
      </c>
      <c r="G92" s="5">
        <v>346</v>
      </c>
      <c r="H92" s="292">
        <v>5890</v>
      </c>
      <c r="I92" s="460">
        <v>0</v>
      </c>
      <c r="J92" s="454">
        <v>0</v>
      </c>
      <c r="K92" s="292">
        <v>5890</v>
      </c>
      <c r="L92" s="460">
        <v>0</v>
      </c>
      <c r="M92" s="454">
        <v>0</v>
      </c>
      <c r="N92" s="392">
        <v>5890</v>
      </c>
      <c r="O92" s="460">
        <v>0</v>
      </c>
      <c r="P92" s="454">
        <v>0</v>
      </c>
    </row>
    <row r="93" spans="1:16" ht="13.8">
      <c r="A93" s="289" t="s">
        <v>136</v>
      </c>
      <c r="B93" s="97" t="s">
        <v>295</v>
      </c>
      <c r="C93" s="121" t="s">
        <v>31</v>
      </c>
      <c r="D93" s="121" t="s">
        <v>53</v>
      </c>
      <c r="E93" s="122"/>
      <c r="F93" s="122"/>
      <c r="G93" s="122"/>
      <c r="H93" s="417">
        <f>H99+H100+H101+H103+H106+H107+H111+H112+H116+H117+H119+H122+H125+H128+H130+H131+H132+H139+H142+H145+H150+H155+H158+H136</f>
        <v>7706574</v>
      </c>
      <c r="I93" s="454">
        <f t="shared" ref="I93:P93" si="0">I99+I100+I101+I103+I106+I107+I111+I112+I116+I117+I119+I122+I125+I128+I130+I131+I132+I139+I142+I145+I150+I155+I158+I136</f>
        <v>0</v>
      </c>
      <c r="J93" s="454">
        <f t="shared" si="0"/>
        <v>0</v>
      </c>
      <c r="K93" s="454">
        <f t="shared" si="0"/>
        <v>7452020</v>
      </c>
      <c r="L93" s="454">
        <f t="shared" si="0"/>
        <v>0</v>
      </c>
      <c r="M93" s="454">
        <f t="shared" si="0"/>
        <v>0</v>
      </c>
      <c r="N93" s="454">
        <f t="shared" si="0"/>
        <v>7295930</v>
      </c>
      <c r="O93" s="454">
        <f t="shared" si="0"/>
        <v>0</v>
      </c>
      <c r="P93" s="454">
        <f t="shared" si="0"/>
        <v>0</v>
      </c>
    </row>
    <row r="94" spans="1:16" ht="55.2">
      <c r="A94" s="272" t="s">
        <v>262</v>
      </c>
      <c r="B94" s="97" t="s">
        <v>296</v>
      </c>
      <c r="C94" s="97" t="s">
        <v>31</v>
      </c>
      <c r="D94" s="97" t="s">
        <v>53</v>
      </c>
      <c r="E94" s="97" t="s">
        <v>138</v>
      </c>
      <c r="F94" s="97"/>
      <c r="G94" s="98"/>
      <c r="H94" s="352">
        <f>H97+H125+H119+H117</f>
        <v>1104240</v>
      </c>
      <c r="I94" s="460">
        <v>0</v>
      </c>
      <c r="J94" s="454">
        <v>0</v>
      </c>
      <c r="K94" s="352">
        <f>K97+K125+K119+K117</f>
        <v>747430</v>
      </c>
      <c r="L94" s="460">
        <v>0</v>
      </c>
      <c r="M94" s="454">
        <v>0</v>
      </c>
      <c r="N94" s="352">
        <f>N97+N125+N119+N117</f>
        <v>529650</v>
      </c>
      <c r="O94" s="460">
        <v>0</v>
      </c>
      <c r="P94" s="454">
        <v>0</v>
      </c>
    </row>
    <row r="95" spans="1:16" ht="69">
      <c r="A95" s="272" t="s">
        <v>263</v>
      </c>
      <c r="B95" s="97" t="s">
        <v>213</v>
      </c>
      <c r="C95" s="97" t="s">
        <v>31</v>
      </c>
      <c r="D95" s="97" t="s">
        <v>53</v>
      </c>
      <c r="E95" s="97" t="s">
        <v>264</v>
      </c>
      <c r="F95" s="97"/>
      <c r="G95" s="98"/>
      <c r="H95" s="352"/>
      <c r="I95" s="460"/>
      <c r="J95" s="454"/>
      <c r="K95" s="352"/>
      <c r="L95" s="460"/>
      <c r="M95" s="454"/>
      <c r="N95" s="395"/>
      <c r="O95" s="460"/>
      <c r="P95" s="454"/>
    </row>
    <row r="96" spans="1:16" ht="27">
      <c r="A96" s="289" t="s">
        <v>145</v>
      </c>
      <c r="B96" s="97" t="s">
        <v>224</v>
      </c>
      <c r="C96" s="121" t="s">
        <v>31</v>
      </c>
      <c r="D96" s="121" t="s">
        <v>53</v>
      </c>
      <c r="E96" s="121" t="s">
        <v>265</v>
      </c>
      <c r="F96" s="121"/>
      <c r="G96" s="127"/>
      <c r="H96" s="309"/>
      <c r="I96" s="460"/>
      <c r="J96" s="454"/>
      <c r="K96" s="309"/>
      <c r="L96" s="460"/>
      <c r="M96" s="454"/>
      <c r="N96" s="398"/>
      <c r="O96" s="460"/>
      <c r="P96" s="454"/>
    </row>
    <row r="97" spans="1:16" ht="40.200000000000003">
      <c r="A97" s="289" t="s">
        <v>147</v>
      </c>
      <c r="B97" s="97" t="s">
        <v>225</v>
      </c>
      <c r="C97" s="121" t="s">
        <v>31</v>
      </c>
      <c r="D97" s="121" t="s">
        <v>53</v>
      </c>
      <c r="E97" s="121" t="s">
        <v>266</v>
      </c>
      <c r="F97" s="121"/>
      <c r="G97" s="127"/>
      <c r="H97" s="309">
        <f>H98+H102+H114</f>
        <v>1066900</v>
      </c>
      <c r="I97" s="460">
        <v>0</v>
      </c>
      <c r="J97" s="454">
        <v>0</v>
      </c>
      <c r="K97" s="309">
        <f>K99+K100+K101+K103+K106+K107+K111+K112+K116</f>
        <v>725670</v>
      </c>
      <c r="L97" s="460">
        <v>0</v>
      </c>
      <c r="M97" s="454">
        <v>0</v>
      </c>
      <c r="N97" s="398">
        <f>N99+N100+N101+N103+N106+N107+N111+N112+N116</f>
        <v>506530</v>
      </c>
      <c r="O97" s="460">
        <v>0</v>
      </c>
      <c r="P97" s="454">
        <v>0</v>
      </c>
    </row>
    <row r="98" spans="1:16" ht="27">
      <c r="A98" s="302" t="s">
        <v>108</v>
      </c>
      <c r="B98" s="97" t="s">
        <v>297</v>
      </c>
      <c r="C98" s="101" t="s">
        <v>31</v>
      </c>
      <c r="D98" s="101" t="s">
        <v>53</v>
      </c>
      <c r="E98" s="101" t="s">
        <v>266</v>
      </c>
      <c r="F98" s="101" t="s">
        <v>98</v>
      </c>
      <c r="G98" s="102">
        <v>210</v>
      </c>
      <c r="H98" s="352">
        <f>H99+H100+H101</f>
        <v>29800</v>
      </c>
      <c r="I98" s="460">
        <v>0</v>
      </c>
      <c r="J98" s="454">
        <v>0</v>
      </c>
      <c r="K98" s="352">
        <f>K99+K100+K101</f>
        <v>36200</v>
      </c>
      <c r="L98" s="460">
        <v>0</v>
      </c>
      <c r="M98" s="454">
        <v>0</v>
      </c>
      <c r="N98" s="395">
        <f>N99+N100+N101</f>
        <v>36900</v>
      </c>
      <c r="O98" s="460">
        <v>0</v>
      </c>
      <c r="P98" s="454">
        <v>0</v>
      </c>
    </row>
    <row r="99" spans="1:16" ht="13.8">
      <c r="A99" s="285" t="s">
        <v>100</v>
      </c>
      <c r="B99" s="97" t="s">
        <v>214</v>
      </c>
      <c r="C99" s="105" t="s">
        <v>31</v>
      </c>
      <c r="D99" s="105" t="s">
        <v>53</v>
      </c>
      <c r="E99" s="105" t="s">
        <v>266</v>
      </c>
      <c r="F99" s="105" t="s">
        <v>109</v>
      </c>
      <c r="G99" s="106">
        <v>211</v>
      </c>
      <c r="H99" s="419">
        <v>21500</v>
      </c>
      <c r="I99" s="460">
        <v>0</v>
      </c>
      <c r="J99" s="454">
        <v>0</v>
      </c>
      <c r="K99" s="275">
        <v>27800</v>
      </c>
      <c r="L99" s="460">
        <v>0</v>
      </c>
      <c r="M99" s="454">
        <v>0</v>
      </c>
      <c r="N99" s="399">
        <v>28300</v>
      </c>
      <c r="O99" s="460">
        <v>0</v>
      </c>
      <c r="P99" s="454">
        <v>0</v>
      </c>
    </row>
    <row r="100" spans="1:16" ht="13.8">
      <c r="A100" s="285" t="s">
        <v>148</v>
      </c>
      <c r="B100" s="97" t="s">
        <v>298</v>
      </c>
      <c r="C100" s="105" t="s">
        <v>31</v>
      </c>
      <c r="D100" s="105" t="s">
        <v>53</v>
      </c>
      <c r="E100" s="105" t="s">
        <v>266</v>
      </c>
      <c r="F100" s="105" t="s">
        <v>149</v>
      </c>
      <c r="G100" s="106">
        <v>212</v>
      </c>
      <c r="H100" s="419">
        <v>1800</v>
      </c>
      <c r="I100" s="460">
        <v>0</v>
      </c>
      <c r="J100" s="454">
        <v>0</v>
      </c>
      <c r="K100" s="275"/>
      <c r="L100" s="460">
        <v>0</v>
      </c>
      <c r="M100" s="454">
        <v>0</v>
      </c>
      <c r="N100" s="399"/>
      <c r="O100" s="460">
        <v>0</v>
      </c>
      <c r="P100" s="454">
        <v>0</v>
      </c>
    </row>
    <row r="101" spans="1:16" ht="13.8">
      <c r="A101" s="285" t="s">
        <v>103</v>
      </c>
      <c r="B101" s="97" t="s">
        <v>299</v>
      </c>
      <c r="C101" s="105" t="s">
        <v>31</v>
      </c>
      <c r="D101" s="105" t="s">
        <v>53</v>
      </c>
      <c r="E101" s="105" t="s">
        <v>266</v>
      </c>
      <c r="F101" s="105" t="s">
        <v>197</v>
      </c>
      <c r="G101" s="106">
        <v>213</v>
      </c>
      <c r="H101" s="419">
        <v>6500</v>
      </c>
      <c r="I101" s="460">
        <v>0</v>
      </c>
      <c r="J101" s="454">
        <v>0</v>
      </c>
      <c r="K101" s="275">
        <v>8400</v>
      </c>
      <c r="L101" s="460">
        <v>0</v>
      </c>
      <c r="M101" s="454">
        <v>0</v>
      </c>
      <c r="N101" s="399">
        <v>8600</v>
      </c>
      <c r="O101" s="460">
        <v>0</v>
      </c>
      <c r="P101" s="454">
        <v>0</v>
      </c>
    </row>
    <row r="102" spans="1:16" ht="13.8">
      <c r="A102" s="284" t="s">
        <v>40</v>
      </c>
      <c r="B102" s="97" t="s">
        <v>226</v>
      </c>
      <c r="C102" s="101" t="s">
        <v>31</v>
      </c>
      <c r="D102" s="101" t="s">
        <v>53</v>
      </c>
      <c r="E102" s="101" t="s">
        <v>266</v>
      </c>
      <c r="F102" s="101" t="s">
        <v>75</v>
      </c>
      <c r="G102" s="102">
        <v>220</v>
      </c>
      <c r="H102" s="276">
        <f>H103+H106+H107+H111+H112</f>
        <v>856730</v>
      </c>
      <c r="I102" s="460">
        <v>0</v>
      </c>
      <c r="J102" s="454">
        <v>0</v>
      </c>
      <c r="K102" s="275"/>
      <c r="L102" s="460">
        <v>0</v>
      </c>
      <c r="M102" s="454">
        <v>0</v>
      </c>
      <c r="N102" s="399"/>
      <c r="O102" s="460">
        <v>0</v>
      </c>
      <c r="P102" s="454">
        <v>0</v>
      </c>
    </row>
    <row r="103" spans="1:16" ht="13.8">
      <c r="A103" s="285" t="s">
        <v>41</v>
      </c>
      <c r="B103" s="97" t="s">
        <v>227</v>
      </c>
      <c r="C103" s="105" t="s">
        <v>31</v>
      </c>
      <c r="D103" s="105" t="s">
        <v>53</v>
      </c>
      <c r="E103" s="105" t="s">
        <v>266</v>
      </c>
      <c r="F103" s="105" t="s">
        <v>77</v>
      </c>
      <c r="G103" s="106">
        <v>221</v>
      </c>
      <c r="H103" s="419">
        <f>8750+30000</f>
        <v>38750</v>
      </c>
      <c r="I103" s="460">
        <v>0</v>
      </c>
      <c r="J103" s="454">
        <v>0</v>
      </c>
      <c r="K103" s="275"/>
      <c r="L103" s="460">
        <v>0</v>
      </c>
      <c r="M103" s="454">
        <v>0</v>
      </c>
      <c r="N103" s="399"/>
      <c r="O103" s="460">
        <v>0</v>
      </c>
      <c r="P103" s="454">
        <v>0</v>
      </c>
    </row>
    <row r="104" spans="1:16" ht="13.8">
      <c r="A104" s="285" t="s">
        <v>42</v>
      </c>
      <c r="B104" s="97" t="s">
        <v>358</v>
      </c>
      <c r="C104" s="105" t="s">
        <v>31</v>
      </c>
      <c r="D104" s="105" t="s">
        <v>53</v>
      </c>
      <c r="E104" s="105" t="s">
        <v>266</v>
      </c>
      <c r="F104" s="105" t="s">
        <v>77</v>
      </c>
      <c r="G104" s="106">
        <v>223</v>
      </c>
      <c r="H104" s="352">
        <f>H105+H106+H107+H108+H109</f>
        <v>667200</v>
      </c>
      <c r="I104" s="460">
        <v>0</v>
      </c>
      <c r="J104" s="454">
        <v>0</v>
      </c>
      <c r="K104" s="352">
        <f>K105+K106+K107+K108+K109</f>
        <v>689470</v>
      </c>
      <c r="L104" s="460">
        <v>0</v>
      </c>
      <c r="M104" s="454">
        <v>0</v>
      </c>
      <c r="N104" s="395">
        <f>N105+N106+N107+N108+N109</f>
        <v>469630</v>
      </c>
      <c r="O104" s="460">
        <v>0</v>
      </c>
      <c r="P104" s="454">
        <v>0</v>
      </c>
    </row>
    <row r="105" spans="1:16" ht="13.8">
      <c r="A105" s="285" t="s">
        <v>345</v>
      </c>
      <c r="B105" s="97" t="s">
        <v>168</v>
      </c>
      <c r="C105" s="105" t="s">
        <v>31</v>
      </c>
      <c r="D105" s="105" t="s">
        <v>53</v>
      </c>
      <c r="E105" s="105" t="s">
        <v>266</v>
      </c>
      <c r="F105" s="105" t="s">
        <v>77</v>
      </c>
      <c r="G105" s="106">
        <v>223</v>
      </c>
      <c r="H105" s="419"/>
      <c r="I105" s="460"/>
      <c r="J105" s="454"/>
      <c r="K105" s="275"/>
      <c r="L105" s="460"/>
      <c r="M105" s="454"/>
      <c r="N105" s="399"/>
      <c r="O105" s="460"/>
      <c r="P105" s="454"/>
    </row>
    <row r="106" spans="1:16" ht="13.8">
      <c r="A106" s="285" t="s">
        <v>346</v>
      </c>
      <c r="B106" s="97" t="s">
        <v>359</v>
      </c>
      <c r="C106" s="105" t="s">
        <v>31</v>
      </c>
      <c r="D106" s="105" t="s">
        <v>53</v>
      </c>
      <c r="E106" s="105" t="s">
        <v>266</v>
      </c>
      <c r="F106" s="105" t="s">
        <v>77</v>
      </c>
      <c r="G106" s="106">
        <v>223</v>
      </c>
      <c r="H106" s="419">
        <v>447360</v>
      </c>
      <c r="I106" s="460">
        <v>0</v>
      </c>
      <c r="J106" s="454">
        <v>0</v>
      </c>
      <c r="K106" s="275">
        <v>469630</v>
      </c>
      <c r="L106" s="460">
        <v>0</v>
      </c>
      <c r="M106" s="454">
        <v>0</v>
      </c>
      <c r="N106" s="399">
        <v>469630</v>
      </c>
      <c r="O106" s="460">
        <v>0</v>
      </c>
      <c r="P106" s="454">
        <v>0</v>
      </c>
    </row>
    <row r="107" spans="1:16" ht="13.8">
      <c r="A107" s="285" t="s">
        <v>347</v>
      </c>
      <c r="B107" s="97" t="s">
        <v>228</v>
      </c>
      <c r="C107" s="105" t="s">
        <v>31</v>
      </c>
      <c r="D107" s="105" t="s">
        <v>53</v>
      </c>
      <c r="E107" s="105" t="s">
        <v>266</v>
      </c>
      <c r="F107" s="105" t="s">
        <v>77</v>
      </c>
      <c r="G107" s="106">
        <v>223</v>
      </c>
      <c r="H107" s="419">
        <v>219840</v>
      </c>
      <c r="I107" s="460">
        <v>0</v>
      </c>
      <c r="J107" s="454">
        <v>0</v>
      </c>
      <c r="K107" s="275">
        <v>219840</v>
      </c>
      <c r="L107" s="460">
        <v>0</v>
      </c>
      <c r="M107" s="454">
        <v>0</v>
      </c>
      <c r="N107" s="399"/>
      <c r="O107" s="460">
        <v>0</v>
      </c>
      <c r="P107" s="454">
        <v>0</v>
      </c>
    </row>
    <row r="108" spans="1:16" ht="13.8">
      <c r="A108" s="285" t="s">
        <v>348</v>
      </c>
      <c r="B108" s="97" t="s">
        <v>300</v>
      </c>
      <c r="C108" s="105" t="s">
        <v>31</v>
      </c>
      <c r="D108" s="105" t="s">
        <v>53</v>
      </c>
      <c r="E108" s="105" t="s">
        <v>266</v>
      </c>
      <c r="F108" s="105" t="s">
        <v>77</v>
      </c>
      <c r="G108" s="106">
        <v>223</v>
      </c>
      <c r="H108" s="419"/>
      <c r="I108" s="460"/>
      <c r="J108" s="454"/>
      <c r="K108" s="277"/>
      <c r="L108" s="460"/>
      <c r="M108" s="454"/>
      <c r="N108" s="396"/>
      <c r="O108" s="460"/>
      <c r="P108" s="454"/>
    </row>
    <row r="109" spans="1:16" ht="13.8">
      <c r="A109" s="285" t="s">
        <v>349</v>
      </c>
      <c r="B109" s="97" t="s">
        <v>301</v>
      </c>
      <c r="C109" s="105" t="s">
        <v>31</v>
      </c>
      <c r="D109" s="105" t="s">
        <v>53</v>
      </c>
      <c r="E109" s="105" t="s">
        <v>266</v>
      </c>
      <c r="F109" s="105" t="s">
        <v>77</v>
      </c>
      <c r="G109" s="106">
        <v>223</v>
      </c>
      <c r="H109" s="419"/>
      <c r="I109" s="460"/>
      <c r="J109" s="454"/>
      <c r="K109" s="277"/>
      <c r="L109" s="460"/>
      <c r="M109" s="454"/>
      <c r="N109" s="396"/>
      <c r="O109" s="460"/>
      <c r="P109" s="454"/>
    </row>
    <row r="110" spans="1:16" ht="13.8">
      <c r="A110" s="285" t="s">
        <v>87</v>
      </c>
      <c r="B110" s="97" t="s">
        <v>302</v>
      </c>
      <c r="C110" s="105" t="s">
        <v>31</v>
      </c>
      <c r="D110" s="105" t="s">
        <v>53</v>
      </c>
      <c r="E110" s="105" t="s">
        <v>266</v>
      </c>
      <c r="F110" s="105" t="s">
        <v>77</v>
      </c>
      <c r="G110" s="106">
        <v>224</v>
      </c>
      <c r="H110" s="419"/>
      <c r="I110" s="460"/>
      <c r="J110" s="454"/>
      <c r="K110" s="277"/>
      <c r="L110" s="460"/>
      <c r="M110" s="454"/>
      <c r="N110" s="396"/>
      <c r="O110" s="460"/>
      <c r="P110" s="454"/>
    </row>
    <row r="111" spans="1:16" ht="13.8">
      <c r="A111" s="285" t="s">
        <v>44</v>
      </c>
      <c r="B111" s="97" t="s">
        <v>303</v>
      </c>
      <c r="C111" s="105" t="s">
        <v>31</v>
      </c>
      <c r="D111" s="105" t="s">
        <v>53</v>
      </c>
      <c r="E111" s="105" t="s">
        <v>266</v>
      </c>
      <c r="F111" s="105" t="s">
        <v>77</v>
      </c>
      <c r="G111" s="106">
        <v>225</v>
      </c>
      <c r="H111" s="419">
        <f>55030+18220+9000+6620+3000</f>
        <v>91870</v>
      </c>
      <c r="I111" s="460">
        <v>0</v>
      </c>
      <c r="J111" s="454">
        <v>0</v>
      </c>
      <c r="K111" s="277"/>
      <c r="L111" s="460">
        <v>0</v>
      </c>
      <c r="M111" s="454">
        <v>0</v>
      </c>
      <c r="N111" s="396"/>
      <c r="O111" s="460">
        <v>0</v>
      </c>
      <c r="P111" s="454">
        <v>0</v>
      </c>
    </row>
    <row r="112" spans="1:16" ht="13.8">
      <c r="A112" s="285" t="s">
        <v>45</v>
      </c>
      <c r="B112" s="97" t="s">
        <v>304</v>
      </c>
      <c r="C112" s="105" t="s">
        <v>31</v>
      </c>
      <c r="D112" s="105" t="s">
        <v>53</v>
      </c>
      <c r="E112" s="105" t="s">
        <v>266</v>
      </c>
      <c r="F112" s="105" t="s">
        <v>77</v>
      </c>
      <c r="G112" s="106">
        <v>226</v>
      </c>
      <c r="H112" s="419">
        <f>8390+5500+5420+39600</f>
        <v>58910</v>
      </c>
      <c r="I112" s="460">
        <v>0</v>
      </c>
      <c r="J112" s="454">
        <v>0</v>
      </c>
      <c r="K112" s="277"/>
      <c r="L112" s="460">
        <v>0</v>
      </c>
      <c r="M112" s="454">
        <v>0</v>
      </c>
      <c r="N112" s="396"/>
      <c r="O112" s="460">
        <v>0</v>
      </c>
      <c r="P112" s="454">
        <v>0</v>
      </c>
    </row>
    <row r="113" spans="1:16" ht="13.8">
      <c r="A113" s="285" t="s">
        <v>155</v>
      </c>
      <c r="B113" s="97" t="s">
        <v>305</v>
      </c>
      <c r="C113" s="105" t="s">
        <v>31</v>
      </c>
      <c r="D113" s="105" t="s">
        <v>53</v>
      </c>
      <c r="E113" s="105" t="s">
        <v>266</v>
      </c>
      <c r="F113" s="105" t="s">
        <v>77</v>
      </c>
      <c r="G113" s="106">
        <v>290</v>
      </c>
      <c r="H113" s="419"/>
      <c r="I113" s="460"/>
      <c r="J113" s="454"/>
      <c r="K113" s="277"/>
      <c r="L113" s="460"/>
      <c r="M113" s="454"/>
      <c r="N113" s="396"/>
      <c r="O113" s="460"/>
      <c r="P113" s="454"/>
    </row>
    <row r="114" spans="1:16" ht="27">
      <c r="A114" s="302" t="s">
        <v>46</v>
      </c>
      <c r="B114" s="97" t="s">
        <v>306</v>
      </c>
      <c r="C114" s="101" t="s">
        <v>31</v>
      </c>
      <c r="D114" s="101" t="s">
        <v>53</v>
      </c>
      <c r="E114" s="101" t="s">
        <v>266</v>
      </c>
      <c r="F114" s="101" t="s">
        <v>75</v>
      </c>
      <c r="G114" s="102">
        <v>300</v>
      </c>
      <c r="H114" s="276">
        <f>H116+H117</f>
        <v>180370</v>
      </c>
      <c r="I114" s="460">
        <v>0</v>
      </c>
      <c r="J114" s="454">
        <v>0</v>
      </c>
      <c r="K114" s="277"/>
      <c r="L114" s="460">
        <v>0</v>
      </c>
      <c r="M114" s="454">
        <v>0</v>
      </c>
      <c r="N114" s="396"/>
      <c r="O114" s="460">
        <v>0</v>
      </c>
      <c r="P114" s="454">
        <v>0</v>
      </c>
    </row>
    <row r="115" spans="1:16" ht="27">
      <c r="A115" s="82" t="s">
        <v>47</v>
      </c>
      <c r="B115" s="97" t="s">
        <v>307</v>
      </c>
      <c r="C115" s="105" t="s">
        <v>31</v>
      </c>
      <c r="D115" s="105" t="s">
        <v>53</v>
      </c>
      <c r="E115" s="105" t="s">
        <v>266</v>
      </c>
      <c r="F115" s="105" t="s">
        <v>77</v>
      </c>
      <c r="G115" s="106">
        <v>310</v>
      </c>
      <c r="H115" s="419"/>
      <c r="I115" s="460"/>
      <c r="J115" s="454"/>
      <c r="K115" s="277"/>
      <c r="L115" s="460"/>
      <c r="M115" s="454"/>
      <c r="N115" s="396"/>
      <c r="O115" s="460"/>
      <c r="P115" s="454"/>
    </row>
    <row r="116" spans="1:16" ht="27">
      <c r="A116" s="82" t="s">
        <v>472</v>
      </c>
      <c r="B116" s="97" t="s">
        <v>308</v>
      </c>
      <c r="C116" s="105" t="s">
        <v>31</v>
      </c>
      <c r="D116" s="105" t="s">
        <v>53</v>
      </c>
      <c r="E116" s="105" t="s">
        <v>266</v>
      </c>
      <c r="F116" s="105" t="s">
        <v>77</v>
      </c>
      <c r="G116" s="106">
        <v>343</v>
      </c>
      <c r="H116" s="419">
        <v>165830</v>
      </c>
      <c r="I116" s="460">
        <v>0</v>
      </c>
      <c r="J116" s="454">
        <v>0</v>
      </c>
      <c r="K116" s="277"/>
      <c r="L116" s="460">
        <v>0</v>
      </c>
      <c r="M116" s="454">
        <v>0</v>
      </c>
      <c r="N116" s="396"/>
      <c r="O116" s="460">
        <v>0</v>
      </c>
      <c r="P116" s="454">
        <v>0</v>
      </c>
    </row>
    <row r="117" spans="1:16" ht="40.200000000000003">
      <c r="A117" s="82" t="s">
        <v>471</v>
      </c>
      <c r="B117" s="97" t="s">
        <v>309</v>
      </c>
      <c r="C117" s="105" t="s">
        <v>31</v>
      </c>
      <c r="D117" s="105" t="s">
        <v>53</v>
      </c>
      <c r="E117" s="105" t="s">
        <v>266</v>
      </c>
      <c r="F117" s="105" t="s">
        <v>77</v>
      </c>
      <c r="G117" s="106">
        <v>346</v>
      </c>
      <c r="H117" s="419">
        <v>14540</v>
      </c>
      <c r="I117" s="460">
        <v>0</v>
      </c>
      <c r="J117" s="454">
        <v>0</v>
      </c>
      <c r="K117" s="277"/>
      <c r="L117" s="460">
        <v>0</v>
      </c>
      <c r="M117" s="454">
        <v>0</v>
      </c>
      <c r="N117" s="396"/>
      <c r="O117" s="460">
        <v>0</v>
      </c>
      <c r="P117" s="454">
        <v>0</v>
      </c>
    </row>
    <row r="118" spans="1:16" ht="73.5" customHeight="1">
      <c r="A118" s="289" t="s">
        <v>444</v>
      </c>
      <c r="B118" s="97" t="s">
        <v>215</v>
      </c>
      <c r="C118" s="121" t="s">
        <v>31</v>
      </c>
      <c r="D118" s="121" t="s">
        <v>53</v>
      </c>
      <c r="E118" s="121" t="s">
        <v>437</v>
      </c>
      <c r="F118" s="121" t="s">
        <v>399</v>
      </c>
      <c r="G118" s="106"/>
      <c r="H118" s="436">
        <f>H119</f>
        <v>2400</v>
      </c>
      <c r="I118" s="456">
        <f t="shared" ref="I118:P118" si="1">I119</f>
        <v>0</v>
      </c>
      <c r="J118" s="456">
        <f t="shared" si="1"/>
        <v>0</v>
      </c>
      <c r="K118" s="456">
        <f t="shared" si="1"/>
        <v>0</v>
      </c>
      <c r="L118" s="456">
        <f t="shared" si="1"/>
        <v>0</v>
      </c>
      <c r="M118" s="456">
        <f t="shared" si="1"/>
        <v>0</v>
      </c>
      <c r="N118" s="456">
        <f t="shared" si="1"/>
        <v>0</v>
      </c>
      <c r="O118" s="456">
        <f t="shared" si="1"/>
        <v>0</v>
      </c>
      <c r="P118" s="456">
        <f t="shared" si="1"/>
        <v>0</v>
      </c>
    </row>
    <row r="119" spans="1:16" ht="24" customHeight="1">
      <c r="A119" s="82" t="s">
        <v>445</v>
      </c>
      <c r="B119" s="97" t="s">
        <v>216</v>
      </c>
      <c r="C119" s="105" t="s">
        <v>31</v>
      </c>
      <c r="D119" s="105" t="s">
        <v>53</v>
      </c>
      <c r="E119" s="105" t="s">
        <v>437</v>
      </c>
      <c r="F119" s="105" t="s">
        <v>77</v>
      </c>
      <c r="G119" s="106">
        <v>353</v>
      </c>
      <c r="H119" s="436">
        <v>2400</v>
      </c>
      <c r="I119" s="460">
        <v>0</v>
      </c>
      <c r="J119" s="454">
        <v>0</v>
      </c>
      <c r="K119" s="277"/>
      <c r="L119" s="460">
        <v>0</v>
      </c>
      <c r="M119" s="454">
        <v>0</v>
      </c>
      <c r="N119" s="277"/>
      <c r="O119" s="460">
        <v>0</v>
      </c>
      <c r="P119" s="454">
        <v>0</v>
      </c>
    </row>
    <row r="120" spans="1:16" ht="53.4">
      <c r="A120" s="289" t="s">
        <v>397</v>
      </c>
      <c r="B120" s="97" t="s">
        <v>229</v>
      </c>
      <c r="C120" s="438" t="s">
        <v>31</v>
      </c>
      <c r="D120" s="438" t="s">
        <v>53</v>
      </c>
      <c r="E120" s="438" t="s">
        <v>398</v>
      </c>
      <c r="F120" s="438" t="s">
        <v>399</v>
      </c>
      <c r="G120" s="328"/>
      <c r="H120" s="330">
        <f>H122</f>
        <v>12285</v>
      </c>
      <c r="I120" s="460">
        <v>0</v>
      </c>
      <c r="J120" s="454">
        <v>0</v>
      </c>
      <c r="K120" s="329"/>
      <c r="L120" s="460">
        <v>0</v>
      </c>
      <c r="M120" s="454">
        <v>0</v>
      </c>
      <c r="N120" s="400"/>
      <c r="O120" s="460">
        <v>0</v>
      </c>
      <c r="P120" s="454">
        <v>0</v>
      </c>
    </row>
    <row r="121" spans="1:16" ht="27">
      <c r="A121" s="302" t="s">
        <v>46</v>
      </c>
      <c r="B121" s="97" t="s">
        <v>230</v>
      </c>
      <c r="C121" s="331" t="s">
        <v>31</v>
      </c>
      <c r="D121" s="331" t="s">
        <v>53</v>
      </c>
      <c r="E121" s="327" t="s">
        <v>398</v>
      </c>
      <c r="F121" s="331" t="s">
        <v>75</v>
      </c>
      <c r="G121" s="332"/>
      <c r="H121" s="333"/>
      <c r="I121" s="460"/>
      <c r="J121" s="454"/>
      <c r="K121" s="335"/>
      <c r="L121" s="460"/>
      <c r="M121" s="454"/>
      <c r="N121" s="401"/>
      <c r="O121" s="460"/>
      <c r="P121" s="454"/>
    </row>
    <row r="122" spans="1:16" ht="27">
      <c r="A122" s="82" t="s">
        <v>470</v>
      </c>
      <c r="B122" s="97" t="s">
        <v>231</v>
      </c>
      <c r="C122" s="327" t="s">
        <v>31</v>
      </c>
      <c r="D122" s="327" t="s">
        <v>53</v>
      </c>
      <c r="E122" s="327" t="s">
        <v>398</v>
      </c>
      <c r="F122" s="337">
        <v>244</v>
      </c>
      <c r="G122" s="106">
        <v>342</v>
      </c>
      <c r="H122" s="353">
        <v>12285</v>
      </c>
      <c r="I122" s="460">
        <v>0</v>
      </c>
      <c r="J122" s="454">
        <v>0</v>
      </c>
      <c r="K122" s="355"/>
      <c r="L122" s="460">
        <v>0</v>
      </c>
      <c r="M122" s="454">
        <v>0</v>
      </c>
      <c r="N122" s="402"/>
      <c r="O122" s="460">
        <v>0</v>
      </c>
      <c r="P122" s="454">
        <v>0</v>
      </c>
    </row>
    <row r="123" spans="1:16" ht="53.4">
      <c r="A123" s="289" t="s">
        <v>333</v>
      </c>
      <c r="B123" s="97" t="s">
        <v>205</v>
      </c>
      <c r="C123" s="121" t="s">
        <v>31</v>
      </c>
      <c r="D123" s="121" t="s">
        <v>53</v>
      </c>
      <c r="E123" s="121" t="s">
        <v>266</v>
      </c>
      <c r="F123" s="439"/>
      <c r="G123" s="132"/>
      <c r="H123" s="349"/>
      <c r="I123" s="460"/>
      <c r="J123" s="454"/>
      <c r="K123" s="351"/>
      <c r="L123" s="460"/>
      <c r="M123" s="454"/>
      <c r="N123" s="394"/>
      <c r="O123" s="460"/>
      <c r="P123" s="454"/>
    </row>
    <row r="124" spans="1:16" ht="27">
      <c r="A124" s="302" t="s">
        <v>46</v>
      </c>
      <c r="B124" s="97" t="s">
        <v>232</v>
      </c>
      <c r="C124" s="101" t="s">
        <v>31</v>
      </c>
      <c r="D124" s="101" t="s">
        <v>53</v>
      </c>
      <c r="E124" s="101" t="s">
        <v>334</v>
      </c>
      <c r="F124" s="101" t="s">
        <v>75</v>
      </c>
      <c r="G124" s="102">
        <v>300</v>
      </c>
      <c r="H124" s="352">
        <f>H125</f>
        <v>20400</v>
      </c>
      <c r="I124" s="352">
        <f t="shared" ref="I124:P124" si="2">I125</f>
        <v>0</v>
      </c>
      <c r="J124" s="352">
        <f t="shared" si="2"/>
        <v>0</v>
      </c>
      <c r="K124" s="352">
        <f t="shared" si="2"/>
        <v>21760</v>
      </c>
      <c r="L124" s="352">
        <f t="shared" si="2"/>
        <v>0</v>
      </c>
      <c r="M124" s="352">
        <f t="shared" si="2"/>
        <v>0</v>
      </c>
      <c r="N124" s="352">
        <f t="shared" si="2"/>
        <v>23120</v>
      </c>
      <c r="O124" s="352">
        <f t="shared" si="2"/>
        <v>0</v>
      </c>
      <c r="P124" s="352">
        <f t="shared" si="2"/>
        <v>0</v>
      </c>
    </row>
    <row r="125" spans="1:16" ht="27">
      <c r="A125" s="82" t="s">
        <v>470</v>
      </c>
      <c r="B125" s="97" t="s">
        <v>233</v>
      </c>
      <c r="C125" s="105" t="s">
        <v>31</v>
      </c>
      <c r="D125" s="105" t="s">
        <v>53</v>
      </c>
      <c r="E125" s="105" t="s">
        <v>334</v>
      </c>
      <c r="F125" s="105" t="s">
        <v>77</v>
      </c>
      <c r="G125" s="106">
        <v>342</v>
      </c>
      <c r="H125" s="419">
        <v>20400</v>
      </c>
      <c r="I125" s="460">
        <v>0</v>
      </c>
      <c r="J125" s="454">
        <v>0</v>
      </c>
      <c r="K125" s="277">
        <v>21760</v>
      </c>
      <c r="L125" s="460">
        <v>0</v>
      </c>
      <c r="M125" s="454">
        <v>0</v>
      </c>
      <c r="N125" s="396">
        <v>23120</v>
      </c>
      <c r="O125" s="460">
        <v>0</v>
      </c>
      <c r="P125" s="454">
        <v>0</v>
      </c>
    </row>
    <row r="126" spans="1:16" ht="66.599999999999994">
      <c r="A126" s="289" t="s">
        <v>152</v>
      </c>
      <c r="B126" s="97" t="s">
        <v>317</v>
      </c>
      <c r="C126" s="121" t="s">
        <v>31</v>
      </c>
      <c r="D126" s="121" t="s">
        <v>53</v>
      </c>
      <c r="E126" s="121" t="s">
        <v>267</v>
      </c>
      <c r="F126" s="121"/>
      <c r="G126" s="127"/>
      <c r="H126" s="309">
        <f>H128+H130+H131+H132+H136</f>
        <v>6336629</v>
      </c>
      <c r="I126" s="460">
        <v>0</v>
      </c>
      <c r="J126" s="454">
        <v>0</v>
      </c>
      <c r="K126" s="309">
        <f>K128+K130+K131+K132+K136</f>
        <v>6462170</v>
      </c>
      <c r="L126" s="460">
        <v>0</v>
      </c>
      <c r="M126" s="454">
        <v>0</v>
      </c>
      <c r="N126" s="398">
        <f>N128+N130+N131+N132+N136</f>
        <v>6523860</v>
      </c>
      <c r="O126" s="460">
        <v>0</v>
      </c>
      <c r="P126" s="454">
        <v>0</v>
      </c>
    </row>
    <row r="127" spans="1:16" ht="27">
      <c r="A127" s="302" t="s">
        <v>108</v>
      </c>
      <c r="B127" s="97" t="s">
        <v>360</v>
      </c>
      <c r="C127" s="101" t="s">
        <v>31</v>
      </c>
      <c r="D127" s="101" t="s">
        <v>53</v>
      </c>
      <c r="E127" s="101" t="s">
        <v>268</v>
      </c>
      <c r="F127" s="101" t="s">
        <v>98</v>
      </c>
      <c r="G127" s="130">
        <v>210</v>
      </c>
      <c r="H127" s="276"/>
      <c r="I127" s="460"/>
      <c r="J127" s="454"/>
      <c r="K127" s="276"/>
      <c r="L127" s="460"/>
      <c r="M127" s="454"/>
      <c r="N127" s="403"/>
      <c r="O127" s="460"/>
      <c r="P127" s="454"/>
    </row>
    <row r="128" spans="1:16" ht="13.8">
      <c r="A128" s="285" t="s">
        <v>100</v>
      </c>
      <c r="B128" s="97" t="s">
        <v>361</v>
      </c>
      <c r="C128" s="105" t="s">
        <v>31</v>
      </c>
      <c r="D128" s="105" t="s">
        <v>53</v>
      </c>
      <c r="E128" s="105" t="s">
        <v>269</v>
      </c>
      <c r="F128" s="105" t="s">
        <v>109</v>
      </c>
      <c r="G128" s="5">
        <v>211</v>
      </c>
      <c r="H128" s="419">
        <v>3612700</v>
      </c>
      <c r="I128" s="460">
        <v>0</v>
      </c>
      <c r="J128" s="454">
        <v>0</v>
      </c>
      <c r="K128" s="419">
        <v>3612700</v>
      </c>
      <c r="L128" s="460">
        <v>0</v>
      </c>
      <c r="M128" s="454">
        <v>0</v>
      </c>
      <c r="N128" s="404">
        <v>3636390</v>
      </c>
      <c r="O128" s="460">
        <v>0</v>
      </c>
      <c r="P128" s="454">
        <v>0</v>
      </c>
    </row>
    <row r="129" spans="1:16" ht="13.8">
      <c r="A129" s="285" t="s">
        <v>148</v>
      </c>
      <c r="B129" s="97" t="s">
        <v>362</v>
      </c>
      <c r="C129" s="105" t="s">
        <v>31</v>
      </c>
      <c r="D129" s="105" t="s">
        <v>53</v>
      </c>
      <c r="E129" s="105" t="s">
        <v>269</v>
      </c>
      <c r="F129" s="105" t="s">
        <v>149</v>
      </c>
      <c r="G129" s="5">
        <v>212</v>
      </c>
      <c r="H129" s="419"/>
      <c r="I129" s="460"/>
      <c r="J129" s="454"/>
      <c r="K129" s="419"/>
      <c r="L129" s="460"/>
      <c r="M129" s="454"/>
      <c r="N129" s="404"/>
      <c r="O129" s="460"/>
      <c r="P129" s="454"/>
    </row>
    <row r="130" spans="1:16" ht="13.8">
      <c r="A130" s="285" t="s">
        <v>103</v>
      </c>
      <c r="B130" s="97" t="s">
        <v>217</v>
      </c>
      <c r="C130" s="105" t="s">
        <v>31</v>
      </c>
      <c r="D130" s="105" t="s">
        <v>53</v>
      </c>
      <c r="E130" s="105" t="s">
        <v>269</v>
      </c>
      <c r="F130" s="105" t="s">
        <v>197</v>
      </c>
      <c r="G130" s="106">
        <v>213</v>
      </c>
      <c r="H130" s="419">
        <v>1091000</v>
      </c>
      <c r="I130" s="460">
        <v>0</v>
      </c>
      <c r="J130" s="454">
        <v>0</v>
      </c>
      <c r="K130" s="419">
        <v>1091000</v>
      </c>
      <c r="L130" s="460">
        <v>0</v>
      </c>
      <c r="M130" s="454">
        <v>0</v>
      </c>
      <c r="N130" s="404">
        <v>1098180</v>
      </c>
      <c r="O130" s="460">
        <v>0</v>
      </c>
      <c r="P130" s="454">
        <v>0</v>
      </c>
    </row>
    <row r="131" spans="1:16" ht="13.8">
      <c r="A131" s="308" t="s">
        <v>100</v>
      </c>
      <c r="B131" s="97" t="s">
        <v>363</v>
      </c>
      <c r="C131" s="418" t="s">
        <v>31</v>
      </c>
      <c r="D131" s="418" t="s">
        <v>53</v>
      </c>
      <c r="E131" s="418" t="s">
        <v>270</v>
      </c>
      <c r="F131" s="418" t="s">
        <v>109</v>
      </c>
      <c r="G131" s="416">
        <v>211</v>
      </c>
      <c r="H131" s="419">
        <v>1018984</v>
      </c>
      <c r="I131" s="460">
        <v>0</v>
      </c>
      <c r="J131" s="454">
        <v>0</v>
      </c>
      <c r="K131" s="419">
        <v>1018984</v>
      </c>
      <c r="L131" s="460">
        <v>0</v>
      </c>
      <c r="M131" s="454">
        <v>0</v>
      </c>
      <c r="N131" s="404">
        <v>1025650</v>
      </c>
      <c r="O131" s="460">
        <v>0</v>
      </c>
      <c r="P131" s="454">
        <v>0</v>
      </c>
    </row>
    <row r="132" spans="1:16" ht="13.8">
      <c r="A132" s="308" t="s">
        <v>103</v>
      </c>
      <c r="B132" s="97" t="s">
        <v>364</v>
      </c>
      <c r="C132" s="418" t="s">
        <v>31</v>
      </c>
      <c r="D132" s="418" t="s">
        <v>53</v>
      </c>
      <c r="E132" s="418" t="s">
        <v>270</v>
      </c>
      <c r="F132" s="418" t="s">
        <v>197</v>
      </c>
      <c r="G132" s="273">
        <v>213</v>
      </c>
      <c r="H132" s="419">
        <v>307733</v>
      </c>
      <c r="I132" s="460">
        <v>0</v>
      </c>
      <c r="J132" s="454">
        <v>0</v>
      </c>
      <c r="K132" s="419">
        <v>307733</v>
      </c>
      <c r="L132" s="460">
        <v>0</v>
      </c>
      <c r="M132" s="454">
        <v>0</v>
      </c>
      <c r="N132" s="404">
        <v>309740</v>
      </c>
      <c r="O132" s="460">
        <v>0</v>
      </c>
      <c r="P132" s="454">
        <v>0</v>
      </c>
    </row>
    <row r="133" spans="1:16" ht="13.8">
      <c r="A133" s="284" t="s">
        <v>40</v>
      </c>
      <c r="B133" s="97" t="s">
        <v>234</v>
      </c>
      <c r="C133" s="101" t="s">
        <v>31</v>
      </c>
      <c r="D133" s="101" t="s">
        <v>53</v>
      </c>
      <c r="E133" s="101" t="s">
        <v>267</v>
      </c>
      <c r="F133" s="101" t="s">
        <v>75</v>
      </c>
      <c r="G133" s="102">
        <v>220</v>
      </c>
      <c r="H133" s="276"/>
      <c r="I133" s="460"/>
      <c r="J133" s="454"/>
      <c r="K133" s="275"/>
      <c r="L133" s="460"/>
      <c r="M133" s="454"/>
      <c r="N133" s="399"/>
      <c r="O133" s="460"/>
      <c r="P133" s="454"/>
    </row>
    <row r="134" spans="1:16" ht="13.8">
      <c r="A134" s="285" t="s">
        <v>41</v>
      </c>
      <c r="B134" s="97" t="s">
        <v>365</v>
      </c>
      <c r="C134" s="105" t="s">
        <v>31</v>
      </c>
      <c r="D134" s="105" t="s">
        <v>53</v>
      </c>
      <c r="E134" s="105" t="s">
        <v>267</v>
      </c>
      <c r="F134" s="105" t="s">
        <v>76</v>
      </c>
      <c r="G134" s="106">
        <v>221</v>
      </c>
      <c r="H134" s="419"/>
      <c r="I134" s="460"/>
      <c r="J134" s="454"/>
      <c r="K134" s="275"/>
      <c r="L134" s="460"/>
      <c r="M134" s="454"/>
      <c r="N134" s="399"/>
      <c r="O134" s="460"/>
      <c r="P134" s="454"/>
    </row>
    <row r="135" spans="1:16" ht="27">
      <c r="A135" s="302" t="s">
        <v>46</v>
      </c>
      <c r="B135" s="97" t="s">
        <v>366</v>
      </c>
      <c r="C135" s="101" t="s">
        <v>31</v>
      </c>
      <c r="D135" s="101" t="s">
        <v>53</v>
      </c>
      <c r="E135" s="101" t="s">
        <v>271</v>
      </c>
      <c r="F135" s="101" t="s">
        <v>75</v>
      </c>
      <c r="G135" s="102">
        <v>300</v>
      </c>
      <c r="H135" s="276"/>
      <c r="I135" s="460"/>
      <c r="J135" s="454"/>
      <c r="K135" s="275"/>
      <c r="L135" s="460"/>
      <c r="M135" s="454"/>
      <c r="N135" s="399"/>
      <c r="O135" s="460"/>
      <c r="P135" s="454"/>
    </row>
    <row r="136" spans="1:16" ht="13.8">
      <c r="A136" s="285" t="s">
        <v>47</v>
      </c>
      <c r="B136" s="97" t="s">
        <v>235</v>
      </c>
      <c r="C136" s="105" t="s">
        <v>31</v>
      </c>
      <c r="D136" s="105" t="s">
        <v>53</v>
      </c>
      <c r="E136" s="105" t="s">
        <v>271</v>
      </c>
      <c r="F136" s="105" t="s">
        <v>77</v>
      </c>
      <c r="G136" s="106">
        <v>310</v>
      </c>
      <c r="H136" s="419">
        <v>306212</v>
      </c>
      <c r="I136" s="460">
        <v>0</v>
      </c>
      <c r="J136" s="454">
        <v>0</v>
      </c>
      <c r="K136" s="275">
        <v>431753</v>
      </c>
      <c r="L136" s="460">
        <v>0</v>
      </c>
      <c r="M136" s="454">
        <v>0</v>
      </c>
      <c r="N136" s="399">
        <v>453900</v>
      </c>
      <c r="O136" s="460">
        <v>0</v>
      </c>
      <c r="P136" s="454">
        <v>0</v>
      </c>
    </row>
    <row r="137" spans="1:16" ht="53.4">
      <c r="A137" s="289" t="s">
        <v>153</v>
      </c>
      <c r="B137" s="97" t="s">
        <v>190</v>
      </c>
      <c r="C137" s="121" t="s">
        <v>31</v>
      </c>
      <c r="D137" s="121" t="s">
        <v>53</v>
      </c>
      <c r="E137" s="121" t="s">
        <v>272</v>
      </c>
      <c r="F137" s="121"/>
      <c r="G137" s="127"/>
      <c r="H137" s="309">
        <f>H139</f>
        <v>200000</v>
      </c>
      <c r="I137" s="460">
        <v>0</v>
      </c>
      <c r="J137" s="454">
        <v>0</v>
      </c>
      <c r="K137" s="309">
        <f>K139</f>
        <v>200000</v>
      </c>
      <c r="L137" s="460">
        <v>0</v>
      </c>
      <c r="M137" s="454">
        <v>0</v>
      </c>
      <c r="N137" s="398">
        <f>N139</f>
        <v>200000</v>
      </c>
      <c r="O137" s="460">
        <v>0</v>
      </c>
      <c r="P137" s="454">
        <v>0</v>
      </c>
    </row>
    <row r="138" spans="1:16" ht="27">
      <c r="A138" s="302" t="s">
        <v>46</v>
      </c>
      <c r="B138" s="97" t="s">
        <v>236</v>
      </c>
      <c r="C138" s="101" t="s">
        <v>31</v>
      </c>
      <c r="D138" s="101" t="s">
        <v>53</v>
      </c>
      <c r="E138" s="101" t="s">
        <v>272</v>
      </c>
      <c r="F138" s="101" t="s">
        <v>75</v>
      </c>
      <c r="G138" s="102"/>
      <c r="H138" s="276"/>
      <c r="I138" s="460"/>
      <c r="J138" s="454"/>
      <c r="K138" s="275"/>
      <c r="L138" s="460"/>
      <c r="M138" s="454"/>
      <c r="N138" s="399"/>
      <c r="O138" s="460"/>
      <c r="P138" s="454"/>
    </row>
    <row r="139" spans="1:16" ht="27">
      <c r="A139" s="82" t="s">
        <v>470</v>
      </c>
      <c r="B139" s="97" t="s">
        <v>367</v>
      </c>
      <c r="C139" s="105" t="s">
        <v>31</v>
      </c>
      <c r="D139" s="105" t="s">
        <v>53</v>
      </c>
      <c r="E139" s="105" t="s">
        <v>272</v>
      </c>
      <c r="F139" s="131">
        <v>244</v>
      </c>
      <c r="G139" s="106">
        <v>342</v>
      </c>
      <c r="H139" s="419">
        <v>200000</v>
      </c>
      <c r="I139" s="460">
        <v>0</v>
      </c>
      <c r="J139" s="454">
        <v>0</v>
      </c>
      <c r="K139" s="419">
        <v>200000</v>
      </c>
      <c r="L139" s="460">
        <v>0</v>
      </c>
      <c r="M139" s="454">
        <v>0</v>
      </c>
      <c r="N139" s="404">
        <v>200000</v>
      </c>
      <c r="O139" s="460">
        <v>0</v>
      </c>
      <c r="P139" s="454">
        <v>0</v>
      </c>
    </row>
    <row r="140" spans="1:16" ht="27">
      <c r="A140" s="289" t="s">
        <v>154</v>
      </c>
      <c r="B140" s="97" t="s">
        <v>473</v>
      </c>
      <c r="C140" s="121" t="s">
        <v>31</v>
      </c>
      <c r="D140" s="121" t="s">
        <v>53</v>
      </c>
      <c r="E140" s="121" t="s">
        <v>273</v>
      </c>
      <c r="F140" s="121"/>
      <c r="G140" s="127"/>
      <c r="H140" s="309"/>
      <c r="I140" s="460">
        <v>0</v>
      </c>
      <c r="J140" s="454">
        <v>0</v>
      </c>
      <c r="K140" s="309"/>
      <c r="L140" s="460">
        <v>0</v>
      </c>
      <c r="M140" s="454">
        <v>0</v>
      </c>
      <c r="N140" s="398"/>
      <c r="O140" s="460">
        <v>0</v>
      </c>
      <c r="P140" s="454">
        <v>0</v>
      </c>
    </row>
    <row r="141" spans="1:16" ht="13.8">
      <c r="A141" s="302" t="s">
        <v>155</v>
      </c>
      <c r="B141" s="97" t="s">
        <v>474</v>
      </c>
      <c r="C141" s="101" t="s">
        <v>31</v>
      </c>
      <c r="D141" s="101" t="s">
        <v>53</v>
      </c>
      <c r="E141" s="101" t="s">
        <v>273</v>
      </c>
      <c r="F141" s="101" t="s">
        <v>115</v>
      </c>
      <c r="G141" s="102">
        <v>290</v>
      </c>
      <c r="H141" s="276">
        <f>H142+H145</f>
        <v>16440</v>
      </c>
      <c r="I141" s="460">
        <v>0</v>
      </c>
      <c r="J141" s="454">
        <v>0</v>
      </c>
      <c r="K141" s="276">
        <f>K142+K145</f>
        <v>0</v>
      </c>
      <c r="L141" s="460">
        <v>0</v>
      </c>
      <c r="M141" s="454">
        <v>0</v>
      </c>
      <c r="N141" s="403">
        <f>N142+N145</f>
        <v>0</v>
      </c>
      <c r="O141" s="460">
        <v>0</v>
      </c>
      <c r="P141" s="454">
        <v>0</v>
      </c>
    </row>
    <row r="142" spans="1:16" ht="27">
      <c r="A142" s="82" t="s">
        <v>110</v>
      </c>
      <c r="B142" s="97" t="s">
        <v>475</v>
      </c>
      <c r="C142" s="105" t="s">
        <v>31</v>
      </c>
      <c r="D142" s="105" t="s">
        <v>53</v>
      </c>
      <c r="E142" s="105" t="s">
        <v>273</v>
      </c>
      <c r="F142" s="105" t="s">
        <v>83</v>
      </c>
      <c r="G142" s="106">
        <v>291</v>
      </c>
      <c r="H142" s="419">
        <f>560+12880</f>
        <v>13440</v>
      </c>
      <c r="I142" s="460">
        <v>0</v>
      </c>
      <c r="J142" s="454">
        <v>0</v>
      </c>
      <c r="K142" s="278"/>
      <c r="L142" s="460">
        <v>0</v>
      </c>
      <c r="M142" s="454">
        <v>0</v>
      </c>
      <c r="N142" s="405"/>
      <c r="O142" s="460">
        <v>0</v>
      </c>
      <c r="P142" s="454">
        <v>0</v>
      </c>
    </row>
    <row r="143" spans="1:16" ht="13.8">
      <c r="A143" s="82" t="s">
        <v>111</v>
      </c>
      <c r="B143" s="97" t="s">
        <v>476</v>
      </c>
      <c r="C143" s="105" t="s">
        <v>31</v>
      </c>
      <c r="D143" s="105" t="s">
        <v>53</v>
      </c>
      <c r="E143" s="105" t="s">
        <v>273</v>
      </c>
      <c r="F143" s="105" t="s">
        <v>84</v>
      </c>
      <c r="G143" s="106">
        <v>291</v>
      </c>
      <c r="H143" s="419"/>
      <c r="I143" s="460"/>
      <c r="J143" s="454"/>
      <c r="K143" s="278"/>
      <c r="L143" s="460"/>
      <c r="M143" s="454"/>
      <c r="N143" s="405"/>
      <c r="O143" s="460"/>
      <c r="P143" s="454"/>
    </row>
    <row r="144" spans="1:16" ht="13.8">
      <c r="A144" s="82" t="s">
        <v>112</v>
      </c>
      <c r="B144" s="97" t="s">
        <v>477</v>
      </c>
      <c r="C144" s="105" t="s">
        <v>31</v>
      </c>
      <c r="D144" s="105" t="s">
        <v>53</v>
      </c>
      <c r="E144" s="105" t="s">
        <v>273</v>
      </c>
      <c r="F144" s="105" t="s">
        <v>107</v>
      </c>
      <c r="G144" s="106">
        <v>290</v>
      </c>
      <c r="H144" s="419"/>
      <c r="I144" s="460"/>
      <c r="J144" s="454"/>
      <c r="K144" s="278"/>
      <c r="L144" s="460"/>
      <c r="M144" s="454"/>
      <c r="N144" s="405"/>
      <c r="O144" s="460"/>
      <c r="P144" s="454"/>
    </row>
    <row r="145" spans="1:16" ht="13.8">
      <c r="A145" s="82" t="s">
        <v>111</v>
      </c>
      <c r="B145" s="97" t="s">
        <v>478</v>
      </c>
      <c r="C145" s="105" t="s">
        <v>31</v>
      </c>
      <c r="D145" s="105" t="s">
        <v>53</v>
      </c>
      <c r="E145" s="105" t="s">
        <v>273</v>
      </c>
      <c r="F145" s="105" t="s">
        <v>107</v>
      </c>
      <c r="G145" s="106">
        <v>292</v>
      </c>
      <c r="H145" s="419">
        <v>3000</v>
      </c>
      <c r="I145" s="460">
        <v>0</v>
      </c>
      <c r="J145" s="454">
        <v>0</v>
      </c>
      <c r="K145" s="278"/>
      <c r="L145" s="460">
        <v>0</v>
      </c>
      <c r="M145" s="454">
        <v>0</v>
      </c>
      <c r="N145" s="405"/>
      <c r="O145" s="460">
        <v>0</v>
      </c>
      <c r="P145" s="454">
        <v>0</v>
      </c>
    </row>
    <row r="146" spans="1:16" ht="27">
      <c r="A146" s="289" t="s">
        <v>114</v>
      </c>
      <c r="B146" s="97" t="s">
        <v>479</v>
      </c>
      <c r="C146" s="121" t="s">
        <v>31</v>
      </c>
      <c r="D146" s="121" t="s">
        <v>53</v>
      </c>
      <c r="E146" s="121" t="s">
        <v>438</v>
      </c>
      <c r="F146" s="121"/>
      <c r="G146" s="127"/>
      <c r="H146" s="309"/>
      <c r="I146" s="460"/>
      <c r="J146" s="454"/>
      <c r="K146" s="420"/>
      <c r="L146" s="460"/>
      <c r="M146" s="454"/>
      <c r="N146" s="406"/>
      <c r="O146" s="460"/>
      <c r="P146" s="454"/>
    </row>
    <row r="147" spans="1:16" ht="13.8">
      <c r="A147" s="284" t="s">
        <v>40</v>
      </c>
      <c r="B147" s="97" t="s">
        <v>480</v>
      </c>
      <c r="C147" s="121" t="s">
        <v>31</v>
      </c>
      <c r="D147" s="121" t="s">
        <v>53</v>
      </c>
      <c r="E147" s="121" t="s">
        <v>438</v>
      </c>
      <c r="F147" s="121" t="s">
        <v>75</v>
      </c>
      <c r="G147" s="127">
        <v>220</v>
      </c>
      <c r="H147" s="309">
        <f>H148+H149+H150</f>
        <v>9100</v>
      </c>
      <c r="I147" s="460">
        <v>0</v>
      </c>
      <c r="J147" s="454">
        <v>0</v>
      </c>
      <c r="K147" s="309">
        <f>K148+K149+K150</f>
        <v>0</v>
      </c>
      <c r="L147" s="460">
        <v>0</v>
      </c>
      <c r="M147" s="454">
        <v>0</v>
      </c>
      <c r="N147" s="398">
        <f>N148+N149+N150</f>
        <v>0</v>
      </c>
      <c r="O147" s="460">
        <v>0</v>
      </c>
      <c r="P147" s="454">
        <v>0</v>
      </c>
    </row>
    <row r="148" spans="1:16" ht="13.8">
      <c r="A148" s="285" t="s">
        <v>41</v>
      </c>
      <c r="B148" s="97" t="s">
        <v>481</v>
      </c>
      <c r="C148" s="105" t="s">
        <v>31</v>
      </c>
      <c r="D148" s="105" t="s">
        <v>53</v>
      </c>
      <c r="E148" s="105" t="s">
        <v>438</v>
      </c>
      <c r="F148" s="105" t="s">
        <v>77</v>
      </c>
      <c r="G148" s="106">
        <v>221</v>
      </c>
      <c r="H148" s="419"/>
      <c r="I148" s="460"/>
      <c r="J148" s="454"/>
      <c r="K148" s="309"/>
      <c r="L148" s="460"/>
      <c r="M148" s="454"/>
      <c r="N148" s="398"/>
      <c r="O148" s="460"/>
      <c r="P148" s="454"/>
    </row>
    <row r="149" spans="1:16" ht="13.8">
      <c r="A149" s="82" t="s">
        <v>42</v>
      </c>
      <c r="B149" s="97" t="s">
        <v>482</v>
      </c>
      <c r="C149" s="105" t="s">
        <v>31</v>
      </c>
      <c r="D149" s="105" t="s">
        <v>53</v>
      </c>
      <c r="E149" s="105" t="s">
        <v>438</v>
      </c>
      <c r="F149" s="105" t="s">
        <v>77</v>
      </c>
      <c r="G149" s="106">
        <v>223</v>
      </c>
      <c r="H149" s="419"/>
      <c r="I149" s="460"/>
      <c r="J149" s="454"/>
      <c r="K149" s="420"/>
      <c r="L149" s="460"/>
      <c r="M149" s="454"/>
      <c r="N149" s="406"/>
      <c r="O149" s="460"/>
      <c r="P149" s="454"/>
    </row>
    <row r="150" spans="1:16" ht="13.8">
      <c r="A150" s="82" t="s">
        <v>42</v>
      </c>
      <c r="B150" s="97" t="s">
        <v>237</v>
      </c>
      <c r="C150" s="105" t="s">
        <v>31</v>
      </c>
      <c r="D150" s="105" t="s">
        <v>53</v>
      </c>
      <c r="E150" s="105" t="s">
        <v>438</v>
      </c>
      <c r="F150" s="105" t="s">
        <v>77</v>
      </c>
      <c r="G150" s="106">
        <v>223</v>
      </c>
      <c r="H150" s="419">
        <v>9100</v>
      </c>
      <c r="I150" s="460">
        <v>0</v>
      </c>
      <c r="J150" s="454">
        <v>0</v>
      </c>
      <c r="K150" s="420">
        <v>0</v>
      </c>
      <c r="L150" s="460">
        <v>0</v>
      </c>
      <c r="M150" s="454">
        <v>0</v>
      </c>
      <c r="N150" s="406">
        <v>0</v>
      </c>
      <c r="O150" s="460">
        <v>0</v>
      </c>
      <c r="P150" s="454">
        <v>0</v>
      </c>
    </row>
    <row r="151" spans="1:16" ht="13.8">
      <c r="A151" s="306" t="s">
        <v>156</v>
      </c>
      <c r="B151" s="97" t="s">
        <v>483</v>
      </c>
      <c r="C151" s="121" t="s">
        <v>31</v>
      </c>
      <c r="D151" s="121" t="s">
        <v>31</v>
      </c>
      <c r="E151" s="121" t="s">
        <v>336</v>
      </c>
      <c r="F151" s="121"/>
      <c r="G151" s="127"/>
      <c r="H151" s="309"/>
      <c r="I151" s="460">
        <v>0</v>
      </c>
      <c r="J151" s="454">
        <v>0</v>
      </c>
      <c r="K151" s="309"/>
      <c r="L151" s="460">
        <v>0</v>
      </c>
      <c r="M151" s="454">
        <v>0</v>
      </c>
      <c r="N151" s="398"/>
      <c r="O151" s="460">
        <v>0</v>
      </c>
      <c r="P151" s="454">
        <v>0</v>
      </c>
    </row>
    <row r="152" spans="1:16" ht="53.4">
      <c r="A152" s="289" t="s">
        <v>337</v>
      </c>
      <c r="B152" s="97" t="s">
        <v>484</v>
      </c>
      <c r="C152" s="121" t="s">
        <v>31</v>
      </c>
      <c r="D152" s="121" t="s">
        <v>31</v>
      </c>
      <c r="E152" s="121" t="s">
        <v>336</v>
      </c>
      <c r="F152" s="121"/>
      <c r="G152" s="127"/>
      <c r="H152" s="309">
        <f>H155+H158</f>
        <v>42420</v>
      </c>
      <c r="I152" s="309">
        <f t="shared" ref="I152:P152" si="3">I155+I158</f>
        <v>0</v>
      </c>
      <c r="J152" s="309">
        <f t="shared" si="3"/>
        <v>0</v>
      </c>
      <c r="K152" s="309">
        <f t="shared" si="3"/>
        <v>42420</v>
      </c>
      <c r="L152" s="309">
        <f t="shared" si="3"/>
        <v>0</v>
      </c>
      <c r="M152" s="309">
        <f t="shared" si="3"/>
        <v>0</v>
      </c>
      <c r="N152" s="309">
        <f t="shared" si="3"/>
        <v>42420</v>
      </c>
      <c r="O152" s="309">
        <f t="shared" si="3"/>
        <v>0</v>
      </c>
      <c r="P152" s="309">
        <f t="shared" si="3"/>
        <v>0</v>
      </c>
    </row>
    <row r="153" spans="1:16" ht="27">
      <c r="A153" s="289" t="s">
        <v>159</v>
      </c>
      <c r="B153" s="97" t="s">
        <v>238</v>
      </c>
      <c r="C153" s="121" t="s">
        <v>31</v>
      </c>
      <c r="D153" s="121" t="s">
        <v>31</v>
      </c>
      <c r="E153" s="121" t="s">
        <v>338</v>
      </c>
      <c r="F153" s="121"/>
      <c r="G153" s="127"/>
      <c r="H153" s="309">
        <f>H155</f>
        <v>4590</v>
      </c>
      <c r="I153" s="460">
        <v>0</v>
      </c>
      <c r="J153" s="454">
        <v>0</v>
      </c>
      <c r="K153" s="309">
        <f>K155</f>
        <v>4590</v>
      </c>
      <c r="L153" s="460">
        <v>0</v>
      </c>
      <c r="M153" s="454">
        <v>0</v>
      </c>
      <c r="N153" s="398">
        <f>N155</f>
        <v>4590</v>
      </c>
      <c r="O153" s="460">
        <v>0</v>
      </c>
      <c r="P153" s="454">
        <v>0</v>
      </c>
    </row>
    <row r="154" spans="1:16" ht="27">
      <c r="A154" s="302" t="s">
        <v>46</v>
      </c>
      <c r="B154" s="97" t="s">
        <v>368</v>
      </c>
      <c r="C154" s="101" t="s">
        <v>31</v>
      </c>
      <c r="D154" s="101" t="s">
        <v>31</v>
      </c>
      <c r="E154" s="101" t="s">
        <v>322</v>
      </c>
      <c r="F154" s="101" t="s">
        <v>75</v>
      </c>
      <c r="G154" s="102">
        <v>300</v>
      </c>
      <c r="H154" s="276">
        <f>H155</f>
        <v>4590</v>
      </c>
      <c r="I154" s="276">
        <f t="shared" ref="I154:P154" si="4">I155</f>
        <v>0</v>
      </c>
      <c r="J154" s="276">
        <f t="shared" si="4"/>
        <v>0</v>
      </c>
      <c r="K154" s="276">
        <f t="shared" si="4"/>
        <v>4590</v>
      </c>
      <c r="L154" s="276">
        <f t="shared" si="4"/>
        <v>0</v>
      </c>
      <c r="M154" s="276">
        <f t="shared" si="4"/>
        <v>0</v>
      </c>
      <c r="N154" s="276">
        <f t="shared" si="4"/>
        <v>4590</v>
      </c>
      <c r="O154" s="276">
        <f t="shared" si="4"/>
        <v>0</v>
      </c>
      <c r="P154" s="276">
        <f t="shared" si="4"/>
        <v>0</v>
      </c>
    </row>
    <row r="155" spans="1:16" ht="27">
      <c r="A155" s="82" t="s">
        <v>470</v>
      </c>
      <c r="B155" s="97" t="s">
        <v>369</v>
      </c>
      <c r="C155" s="105" t="s">
        <v>31</v>
      </c>
      <c r="D155" s="105" t="s">
        <v>31</v>
      </c>
      <c r="E155" s="105" t="s">
        <v>322</v>
      </c>
      <c r="F155" s="105" t="s">
        <v>77</v>
      </c>
      <c r="G155" s="106">
        <v>342</v>
      </c>
      <c r="H155" s="419">
        <v>4590</v>
      </c>
      <c r="I155" s="460">
        <v>0</v>
      </c>
      <c r="J155" s="454">
        <v>0</v>
      </c>
      <c r="K155" s="419">
        <v>4590</v>
      </c>
      <c r="L155" s="460">
        <v>0</v>
      </c>
      <c r="M155" s="454">
        <v>0</v>
      </c>
      <c r="N155" s="404">
        <v>4590</v>
      </c>
      <c r="O155" s="460">
        <v>0</v>
      </c>
      <c r="P155" s="454">
        <v>0</v>
      </c>
    </row>
    <row r="156" spans="1:16" ht="54.75" customHeight="1">
      <c r="A156" s="289" t="s">
        <v>160</v>
      </c>
      <c r="B156" s="97" t="s">
        <v>370</v>
      </c>
      <c r="C156" s="121" t="s">
        <v>31</v>
      </c>
      <c r="D156" s="121" t="s">
        <v>31</v>
      </c>
      <c r="E156" s="121" t="s">
        <v>322</v>
      </c>
      <c r="F156" s="121"/>
      <c r="G156" s="127"/>
      <c r="H156" s="309">
        <f>H158</f>
        <v>37830</v>
      </c>
      <c r="I156" s="460">
        <v>0</v>
      </c>
      <c r="J156" s="454">
        <v>0</v>
      </c>
      <c r="K156" s="309">
        <f>K158</f>
        <v>37830</v>
      </c>
      <c r="L156" s="460">
        <v>0</v>
      </c>
      <c r="M156" s="454">
        <v>0</v>
      </c>
      <c r="N156" s="398">
        <f>N158</f>
        <v>37830</v>
      </c>
      <c r="O156" s="460">
        <v>0</v>
      </c>
      <c r="P156" s="454">
        <v>0</v>
      </c>
    </row>
    <row r="157" spans="1:16" ht="27">
      <c r="A157" s="302" t="s">
        <v>46</v>
      </c>
      <c r="B157" s="97" t="s">
        <v>371</v>
      </c>
      <c r="C157" s="101" t="s">
        <v>31</v>
      </c>
      <c r="D157" s="101" t="s">
        <v>31</v>
      </c>
      <c r="E157" s="101" t="s">
        <v>322</v>
      </c>
      <c r="F157" s="101" t="s">
        <v>75</v>
      </c>
      <c r="G157" s="102">
        <v>300</v>
      </c>
      <c r="H157" s="276">
        <f>H158</f>
        <v>37830</v>
      </c>
      <c r="I157" s="276">
        <f t="shared" ref="I157:P157" si="5">I158</f>
        <v>0</v>
      </c>
      <c r="J157" s="276">
        <f t="shared" si="5"/>
        <v>0</v>
      </c>
      <c r="K157" s="276">
        <f t="shared" si="5"/>
        <v>37830</v>
      </c>
      <c r="L157" s="276">
        <f t="shared" si="5"/>
        <v>0</v>
      </c>
      <c r="M157" s="276">
        <f t="shared" si="5"/>
        <v>0</v>
      </c>
      <c r="N157" s="276">
        <f t="shared" si="5"/>
        <v>37830</v>
      </c>
      <c r="O157" s="276">
        <f t="shared" si="5"/>
        <v>0</v>
      </c>
      <c r="P157" s="276">
        <f t="shared" si="5"/>
        <v>0</v>
      </c>
    </row>
    <row r="158" spans="1:16" ht="27">
      <c r="A158" s="82" t="s">
        <v>470</v>
      </c>
      <c r="B158" s="97" t="s">
        <v>372</v>
      </c>
      <c r="C158" s="105" t="s">
        <v>31</v>
      </c>
      <c r="D158" s="105" t="s">
        <v>31</v>
      </c>
      <c r="E158" s="105" t="s">
        <v>322</v>
      </c>
      <c r="F158" s="105" t="s">
        <v>77</v>
      </c>
      <c r="G158" s="106">
        <v>342</v>
      </c>
      <c r="H158" s="419">
        <v>37830</v>
      </c>
      <c r="I158" s="460">
        <v>0</v>
      </c>
      <c r="J158" s="454">
        <v>0</v>
      </c>
      <c r="K158" s="419">
        <v>37830</v>
      </c>
      <c r="L158" s="460">
        <v>0</v>
      </c>
      <c r="M158" s="454">
        <v>0</v>
      </c>
      <c r="N158" s="404">
        <v>37830</v>
      </c>
      <c r="O158" s="460">
        <v>0</v>
      </c>
      <c r="P158" s="454">
        <v>0</v>
      </c>
    </row>
    <row r="159" spans="1:16">
      <c r="A159" s="462" t="s">
        <v>468</v>
      </c>
      <c r="B159" s="509"/>
      <c r="C159" s="105"/>
      <c r="D159" s="105"/>
      <c r="E159" s="105"/>
      <c r="F159" s="105"/>
      <c r="G159" s="106"/>
      <c r="H159" s="436"/>
      <c r="I159" s="460">
        <v>0</v>
      </c>
      <c r="J159" s="454">
        <v>0</v>
      </c>
      <c r="K159" s="436"/>
      <c r="L159" s="460">
        <v>0</v>
      </c>
      <c r="M159" s="454">
        <v>0</v>
      </c>
      <c r="N159" s="404"/>
      <c r="O159" s="460">
        <v>0</v>
      </c>
      <c r="P159" s="454">
        <v>0</v>
      </c>
    </row>
    <row r="160" spans="1:16">
      <c r="A160" s="259"/>
      <c r="B160" s="63"/>
      <c r="C160" s="63"/>
      <c r="D160" s="63"/>
      <c r="E160" s="63"/>
      <c r="F160" s="508" t="s">
        <v>58</v>
      </c>
      <c r="G160" s="508"/>
      <c r="H160" s="360">
        <f>H66</f>
        <v>8835984</v>
      </c>
      <c r="I160" s="460">
        <v>0</v>
      </c>
      <c r="J160" s="454">
        <v>0</v>
      </c>
      <c r="K160" s="360">
        <f>K66</f>
        <v>8615560</v>
      </c>
      <c r="L160" s="460">
        <v>0</v>
      </c>
      <c r="M160" s="454">
        <v>0</v>
      </c>
      <c r="N160" s="407">
        <f>N66</f>
        <v>8472190</v>
      </c>
      <c r="O160" s="460">
        <v>0</v>
      </c>
      <c r="P160" s="454">
        <v>0</v>
      </c>
    </row>
    <row r="164" spans="1:12" ht="13.8">
      <c r="A164" s="7"/>
      <c r="B164" s="443"/>
      <c r="C164" s="136"/>
      <c r="D164" s="136"/>
      <c r="E164" s="136"/>
      <c r="F164" s="136"/>
      <c r="G164" s="63"/>
      <c r="H164" s="63"/>
      <c r="I164" s="444"/>
      <c r="J164" s="188"/>
      <c r="K164" s="444"/>
      <c r="L164" s="444"/>
    </row>
    <row r="165" spans="1:12">
      <c r="A165" s="3" t="s">
        <v>458</v>
      </c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>
      <c r="A166" s="3" t="s">
        <v>459</v>
      </c>
      <c r="B166" s="504" t="s">
        <v>460</v>
      </c>
      <c r="C166" s="505"/>
      <c r="D166" s="505"/>
      <c r="E166" s="505"/>
      <c r="F166" s="437"/>
      <c r="G166" s="442"/>
      <c r="H166" s="442"/>
      <c r="I166" s="446"/>
      <c r="J166" s="447" t="s">
        <v>60</v>
      </c>
      <c r="K166" s="447"/>
      <c r="L166" s="446"/>
    </row>
    <row r="167" spans="1:12">
      <c r="A167" s="448"/>
      <c r="B167" s="448"/>
      <c r="C167" s="506" t="s">
        <v>461</v>
      </c>
      <c r="D167" s="506"/>
      <c r="E167" s="448"/>
      <c r="F167" s="448"/>
      <c r="G167" s="506" t="s">
        <v>462</v>
      </c>
      <c r="H167" s="506"/>
      <c r="I167" s="449"/>
      <c r="J167" s="506" t="s">
        <v>463</v>
      </c>
      <c r="K167" s="506"/>
      <c r="L167" s="449"/>
    </row>
    <row r="168" spans="1:1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>
      <c r="A169" s="3" t="s">
        <v>464</v>
      </c>
      <c r="B169" s="504" t="s">
        <v>465</v>
      </c>
      <c r="C169" s="505"/>
      <c r="D169" s="505"/>
      <c r="E169" s="505"/>
      <c r="F169" s="446"/>
      <c r="G169" s="445"/>
      <c r="H169" s="445"/>
      <c r="I169" s="446"/>
      <c r="J169" s="447" t="s">
        <v>402</v>
      </c>
      <c r="K169" s="447"/>
      <c r="L169" s="446"/>
    </row>
    <row r="170" spans="1:12">
      <c r="A170" s="448"/>
      <c r="B170" s="448"/>
      <c r="C170" s="506" t="s">
        <v>461</v>
      </c>
      <c r="D170" s="506"/>
      <c r="E170" s="448"/>
      <c r="F170" s="449"/>
      <c r="G170" s="506" t="s">
        <v>449</v>
      </c>
      <c r="H170" s="506"/>
      <c r="I170" s="449"/>
      <c r="J170" s="506" t="s">
        <v>463</v>
      </c>
      <c r="K170" s="506"/>
      <c r="L170" s="449"/>
    </row>
    <row r="171" spans="1:12">
      <c r="A171" s="448"/>
      <c r="B171" s="448"/>
      <c r="C171" s="448"/>
      <c r="D171" s="448"/>
      <c r="E171" s="448"/>
      <c r="F171" s="448"/>
      <c r="G171" s="448"/>
      <c r="H171" s="448"/>
      <c r="I171" s="449"/>
      <c r="J171" s="449"/>
      <c r="K171" s="449"/>
      <c r="L171" s="449"/>
    </row>
    <row r="172" spans="1:12">
      <c r="A172" s="3"/>
      <c r="B172" s="450" t="s">
        <v>466</v>
      </c>
      <c r="C172" s="451"/>
      <c r="D172" s="507"/>
      <c r="E172" s="505"/>
      <c r="F172" s="452">
        <v>20</v>
      </c>
      <c r="G172" s="453"/>
      <c r="H172" s="3" t="s">
        <v>467</v>
      </c>
      <c r="I172" s="3"/>
      <c r="J172" s="3"/>
      <c r="K172" s="3"/>
      <c r="L172" s="3"/>
    </row>
    <row r="173" spans="1:1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</sheetData>
  <mergeCells count="60">
    <mergeCell ref="J35:L35"/>
    <mergeCell ref="M35:O35"/>
    <mergeCell ref="H23:I23"/>
    <mergeCell ref="B24:G24"/>
    <mergeCell ref="H22:I22"/>
    <mergeCell ref="M22:N22"/>
    <mergeCell ref="B23:G23"/>
    <mergeCell ref="M23:N23"/>
    <mergeCell ref="H24:I24"/>
    <mergeCell ref="M24:N24"/>
    <mergeCell ref="N63:P63"/>
    <mergeCell ref="H25:I25"/>
    <mergeCell ref="B25:G25"/>
    <mergeCell ref="M25:N25"/>
    <mergeCell ref="B26:K26"/>
    <mergeCell ref="M26:N26"/>
    <mergeCell ref="B34:E35"/>
    <mergeCell ref="F34:F36"/>
    <mergeCell ref="G34:O34"/>
    <mergeCell ref="G35:I35"/>
    <mergeCell ref="M21:N21"/>
    <mergeCell ref="H18:I18"/>
    <mergeCell ref="M19:N19"/>
    <mergeCell ref="K2:O2"/>
    <mergeCell ref="K6:O6"/>
    <mergeCell ref="K7:O7"/>
    <mergeCell ref="K9:O9"/>
    <mergeCell ref="K10:O10"/>
    <mergeCell ref="K12:L12"/>
    <mergeCell ref="N12:O12"/>
    <mergeCell ref="J27:J28"/>
    <mergeCell ref="M27:N27"/>
    <mergeCell ref="P27:P28"/>
    <mergeCell ref="H29:I29"/>
    <mergeCell ref="O17:O19"/>
    <mergeCell ref="J19:J21"/>
    <mergeCell ref="P19:P21"/>
    <mergeCell ref="A20:H20"/>
    <mergeCell ref="A21:H21"/>
    <mergeCell ref="A22:G22"/>
    <mergeCell ref="A159:B159"/>
    <mergeCell ref="A62:A64"/>
    <mergeCell ref="B62:B64"/>
    <mergeCell ref="C62:F63"/>
    <mergeCell ref="B27:G27"/>
    <mergeCell ref="H27:I28"/>
    <mergeCell ref="G62:G64"/>
    <mergeCell ref="H62:P62"/>
    <mergeCell ref="H63:J63"/>
    <mergeCell ref="K63:M63"/>
    <mergeCell ref="B169:E169"/>
    <mergeCell ref="C170:D170"/>
    <mergeCell ref="G170:H170"/>
    <mergeCell ref="J170:K170"/>
    <mergeCell ref="D172:E172"/>
    <mergeCell ref="F160:G160"/>
    <mergeCell ref="B166:E166"/>
    <mergeCell ref="C167:D167"/>
    <mergeCell ref="G167:H167"/>
    <mergeCell ref="J167:K167"/>
  </mergeCells>
  <pageMargins left="0.7" right="0.7" top="0.75" bottom="0.75" header="0.3" footer="0.3"/>
  <pageSetup paperSize="9" scale="47" orientation="portrait" r:id="rId1"/>
  <colBreaks count="1" manualBreakCount="1">
    <brk id="16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A1:M56"/>
  <sheetViews>
    <sheetView zoomScaleNormal="100" workbookViewId="0">
      <selection activeCell="A29" sqref="A29"/>
    </sheetView>
  </sheetViews>
  <sheetFormatPr defaultRowHeight="13.2"/>
  <cols>
    <col min="1" max="1" width="44.109375" customWidth="1"/>
    <col min="5" max="5" width="13.6640625" customWidth="1"/>
    <col min="9" max="9" width="12.109375" customWidth="1"/>
    <col min="10" max="10" width="12" customWidth="1"/>
  </cols>
  <sheetData>
    <row r="1" spans="1:10">
      <c r="A1" s="56" t="s">
        <v>105</v>
      </c>
      <c r="B1" s="56"/>
      <c r="C1" s="56"/>
      <c r="D1" s="56"/>
      <c r="E1" s="56"/>
      <c r="F1" s="56" t="s">
        <v>113</v>
      </c>
      <c r="G1" s="56"/>
      <c r="H1" s="56"/>
      <c r="I1" s="145"/>
      <c r="J1" s="146"/>
    </row>
    <row r="2" spans="1:10" ht="12.75" customHeight="1">
      <c r="A2" s="492" t="s">
        <v>239</v>
      </c>
      <c r="B2" s="56"/>
      <c r="C2" s="56"/>
      <c r="D2" s="56"/>
      <c r="E2" s="56"/>
      <c r="F2" s="493" t="s">
        <v>133</v>
      </c>
      <c r="G2" s="493"/>
      <c r="H2" s="493"/>
      <c r="I2" s="493"/>
      <c r="J2" s="493"/>
    </row>
    <row r="3" spans="1:10" ht="61.5" customHeight="1">
      <c r="A3" s="492"/>
      <c r="B3" s="56"/>
      <c r="C3" s="56"/>
      <c r="D3" s="56"/>
      <c r="E3" s="56"/>
      <c r="F3" s="493"/>
      <c r="G3" s="493"/>
      <c r="H3" s="493"/>
      <c r="I3" s="493"/>
      <c r="J3" s="493"/>
    </row>
    <row r="4" spans="1:10" ht="20.25" customHeight="1">
      <c r="A4" s="56" t="s">
        <v>240</v>
      </c>
      <c r="B4" s="56"/>
      <c r="C4" s="56"/>
      <c r="D4" s="56"/>
      <c r="E4" s="56"/>
      <c r="F4" s="56" t="s">
        <v>134</v>
      </c>
      <c r="G4" s="56"/>
      <c r="H4" s="56"/>
      <c r="I4" s="145"/>
      <c r="J4" s="146"/>
    </row>
    <row r="5" spans="1:10">
      <c r="A5" s="56" t="s">
        <v>106</v>
      </c>
      <c r="B5" s="56"/>
      <c r="C5" s="56"/>
      <c r="D5" s="56"/>
      <c r="E5" s="56"/>
      <c r="F5" s="56" t="s">
        <v>66</v>
      </c>
      <c r="G5" s="56"/>
      <c r="H5" s="56"/>
      <c r="I5" s="145"/>
      <c r="J5" s="146"/>
    </row>
    <row r="6" spans="1:10">
      <c r="A6" s="56"/>
      <c r="B6" s="56"/>
      <c r="C6" s="56"/>
      <c r="D6" s="56"/>
      <c r="E6" s="56"/>
      <c r="F6" s="56"/>
      <c r="G6" s="56"/>
      <c r="H6" s="56"/>
      <c r="I6" s="145"/>
      <c r="J6" s="146"/>
    </row>
    <row r="7" spans="1:10">
      <c r="A7" s="56"/>
      <c r="B7" s="56"/>
      <c r="C7" s="56"/>
      <c r="D7" s="56"/>
      <c r="E7" s="56"/>
      <c r="F7" s="56"/>
      <c r="G7" s="56"/>
      <c r="H7" s="494" t="s">
        <v>3</v>
      </c>
      <c r="I7" s="495"/>
      <c r="J7" s="142">
        <v>501012</v>
      </c>
    </row>
    <row r="8" spans="1:10">
      <c r="A8" s="77"/>
      <c r="B8" s="56"/>
      <c r="C8" s="56"/>
      <c r="D8" s="56"/>
      <c r="E8" s="56"/>
      <c r="F8" s="56"/>
      <c r="G8" s="56"/>
      <c r="H8" s="494" t="s">
        <v>4</v>
      </c>
      <c r="I8" s="495"/>
      <c r="J8" s="496"/>
    </row>
    <row r="9" spans="1:10">
      <c r="A9" s="497" t="s">
        <v>283</v>
      </c>
      <c r="B9" s="497"/>
      <c r="C9" s="497"/>
      <c r="D9" s="497"/>
      <c r="E9" s="497"/>
      <c r="F9" s="497"/>
      <c r="G9" s="497"/>
      <c r="H9" s="494"/>
      <c r="I9" s="495"/>
      <c r="J9" s="496"/>
    </row>
    <row r="10" spans="1:10">
      <c r="A10" s="501" t="s">
        <v>351</v>
      </c>
      <c r="B10" s="501"/>
      <c r="C10" s="501"/>
      <c r="D10" s="501"/>
      <c r="E10" s="501"/>
      <c r="F10" s="501"/>
      <c r="G10" s="501"/>
      <c r="H10" s="494" t="s">
        <v>5</v>
      </c>
      <c r="I10" s="495"/>
      <c r="J10" s="142"/>
    </row>
    <row r="11" spans="1:10" ht="12.75" customHeight="1">
      <c r="A11" s="56" t="s">
        <v>73</v>
      </c>
      <c r="B11" s="493" t="s">
        <v>175</v>
      </c>
      <c r="C11" s="493"/>
      <c r="D11" s="493"/>
      <c r="E11" s="493"/>
      <c r="F11" s="493"/>
      <c r="G11" s="493"/>
      <c r="H11" s="499" t="s">
        <v>6</v>
      </c>
      <c r="I11" s="500"/>
      <c r="J11" s="496"/>
    </row>
    <row r="12" spans="1:10">
      <c r="A12" s="56"/>
      <c r="B12" s="56"/>
      <c r="C12" s="56"/>
      <c r="D12" s="56"/>
      <c r="E12" s="56"/>
      <c r="F12" s="56"/>
      <c r="G12" s="56"/>
      <c r="H12" s="78"/>
      <c r="I12" s="143"/>
      <c r="J12" s="496"/>
    </row>
    <row r="13" spans="1:10" ht="12.75" customHeight="1">
      <c r="A13" s="79" t="s">
        <v>11</v>
      </c>
      <c r="B13" s="498" t="s">
        <v>86</v>
      </c>
      <c r="C13" s="498"/>
      <c r="D13" s="498"/>
      <c r="E13" s="498"/>
      <c r="F13" s="498"/>
      <c r="G13" s="498"/>
      <c r="H13" s="499" t="s">
        <v>6</v>
      </c>
      <c r="I13" s="500"/>
      <c r="J13" s="496"/>
    </row>
    <row r="14" spans="1:10">
      <c r="A14" s="56"/>
      <c r="B14" s="56"/>
      <c r="C14" s="56"/>
      <c r="D14" s="56"/>
      <c r="E14" s="56"/>
      <c r="F14" s="56"/>
      <c r="G14" s="56"/>
      <c r="H14" s="80"/>
      <c r="I14" s="66"/>
      <c r="J14" s="496"/>
    </row>
    <row r="15" spans="1:10" ht="12.75" customHeight="1">
      <c r="A15" s="79" t="s">
        <v>0</v>
      </c>
      <c r="B15" s="498" t="s">
        <v>86</v>
      </c>
      <c r="C15" s="498"/>
      <c r="D15" s="498"/>
      <c r="E15" s="498"/>
      <c r="F15" s="498"/>
      <c r="G15" s="498"/>
      <c r="H15" s="494" t="s">
        <v>7</v>
      </c>
      <c r="I15" s="495"/>
      <c r="J15" s="142"/>
    </row>
    <row r="16" spans="1:10">
      <c r="A16" s="56" t="s">
        <v>1</v>
      </c>
      <c r="B16" s="56"/>
      <c r="C16" s="56"/>
      <c r="D16" s="56"/>
      <c r="E16" s="56"/>
      <c r="F16" s="56"/>
      <c r="G16" s="56"/>
      <c r="H16" s="494" t="s">
        <v>8</v>
      </c>
      <c r="I16" s="495"/>
      <c r="J16" s="142"/>
    </row>
    <row r="17" spans="1:10">
      <c r="A17" s="56" t="s">
        <v>2</v>
      </c>
      <c r="B17" s="503" t="s">
        <v>59</v>
      </c>
      <c r="C17" s="503"/>
      <c r="D17" s="503"/>
      <c r="E17" s="503"/>
      <c r="F17" s="503"/>
      <c r="G17" s="503"/>
      <c r="H17" s="494" t="s">
        <v>9</v>
      </c>
      <c r="I17" s="495"/>
      <c r="J17" s="496">
        <v>383</v>
      </c>
    </row>
    <row r="18" spans="1:10">
      <c r="A18" s="56"/>
      <c r="B18" s="56"/>
      <c r="C18" s="56"/>
      <c r="D18" s="56"/>
      <c r="E18" s="56"/>
      <c r="F18" s="56"/>
      <c r="G18" s="56"/>
      <c r="H18" s="494"/>
      <c r="I18" s="495"/>
      <c r="J18" s="496"/>
    </row>
    <row r="19" spans="1:10">
      <c r="A19" s="56"/>
      <c r="B19" s="56"/>
      <c r="C19" s="56"/>
      <c r="D19" s="56"/>
      <c r="E19" s="56"/>
      <c r="F19" s="56"/>
      <c r="G19" s="56"/>
      <c r="H19" s="494" t="s">
        <v>10</v>
      </c>
      <c r="I19" s="495"/>
      <c r="J19" s="144"/>
    </row>
    <row r="20" spans="1:10" ht="29.25" customHeight="1">
      <c r="A20" s="502" t="s">
        <v>12</v>
      </c>
      <c r="B20" s="502" t="s">
        <v>13</v>
      </c>
      <c r="C20" s="553" t="s">
        <v>14</v>
      </c>
      <c r="D20" s="553"/>
      <c r="E20" s="553"/>
      <c r="F20" s="553"/>
      <c r="G20" s="553"/>
      <c r="H20" s="553"/>
      <c r="I20" s="651" t="s">
        <v>352</v>
      </c>
      <c r="J20" s="651"/>
    </row>
    <row r="21" spans="1:10" ht="66">
      <c r="A21" s="502"/>
      <c r="B21" s="502"/>
      <c r="C21" s="82" t="s">
        <v>15</v>
      </c>
      <c r="D21" s="82" t="s">
        <v>16</v>
      </c>
      <c r="E21" s="82" t="s">
        <v>17</v>
      </c>
      <c r="F21" s="82" t="s">
        <v>18</v>
      </c>
      <c r="G21" s="82" t="s">
        <v>19</v>
      </c>
      <c r="H21" s="82" t="s">
        <v>20</v>
      </c>
      <c r="I21" s="148" t="s">
        <v>22</v>
      </c>
      <c r="J21" s="141" t="s">
        <v>23</v>
      </c>
    </row>
    <row r="22" spans="1:10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300">
        <v>9</v>
      </c>
      <c r="J22" s="141">
        <v>10</v>
      </c>
    </row>
    <row r="23" spans="1:10" ht="13.8">
      <c r="A23" s="289" t="s">
        <v>135</v>
      </c>
      <c r="B23" s="97" t="s">
        <v>49</v>
      </c>
      <c r="C23" s="121" t="s">
        <v>31</v>
      </c>
      <c r="D23" s="122"/>
      <c r="E23" s="122"/>
      <c r="F23" s="122"/>
      <c r="G23" s="122"/>
      <c r="H23" s="122"/>
      <c r="I23" s="167">
        <f>I30+I31+I38+I40+I44+I47+I50</f>
        <v>198706</v>
      </c>
      <c r="J23" s="167">
        <f>J24+J32</f>
        <v>0</v>
      </c>
    </row>
    <row r="24" spans="1:10" ht="13.8">
      <c r="A24" s="289" t="s">
        <v>323</v>
      </c>
      <c r="B24" s="97" t="s">
        <v>53</v>
      </c>
      <c r="C24" s="121" t="s">
        <v>31</v>
      </c>
      <c r="D24" s="121" t="s">
        <v>49</v>
      </c>
      <c r="E24" s="122"/>
      <c r="F24" s="122"/>
      <c r="G24" s="122"/>
      <c r="H24" s="122"/>
      <c r="I24" s="167">
        <f>I25</f>
        <v>18091</v>
      </c>
      <c r="J24" s="167"/>
    </row>
    <row r="25" spans="1:10" ht="36.75" customHeight="1">
      <c r="A25" s="272" t="s">
        <v>324</v>
      </c>
      <c r="B25" s="97" t="s">
        <v>274</v>
      </c>
      <c r="C25" s="121" t="s">
        <v>31</v>
      </c>
      <c r="D25" s="121" t="s">
        <v>49</v>
      </c>
      <c r="E25" s="301" t="s">
        <v>138</v>
      </c>
      <c r="F25" s="122"/>
      <c r="G25" s="122"/>
      <c r="H25" s="122"/>
      <c r="I25" s="167">
        <f>I28</f>
        <v>18091</v>
      </c>
      <c r="J25" s="290"/>
    </row>
    <row r="26" spans="1:10" ht="25.5" customHeight="1">
      <c r="A26" s="302" t="s">
        <v>325</v>
      </c>
      <c r="B26" s="97" t="s">
        <v>275</v>
      </c>
      <c r="C26" s="121" t="s">
        <v>31</v>
      </c>
      <c r="D26" s="121" t="s">
        <v>49</v>
      </c>
      <c r="E26" s="303" t="s">
        <v>264</v>
      </c>
      <c r="F26" s="122"/>
      <c r="G26" s="122"/>
      <c r="H26" s="122"/>
      <c r="I26" s="167">
        <f>I29</f>
        <v>18091</v>
      </c>
      <c r="J26" s="290"/>
    </row>
    <row r="27" spans="1:10" ht="13.8">
      <c r="A27" s="302" t="s">
        <v>326</v>
      </c>
      <c r="B27" s="97" t="s">
        <v>276</v>
      </c>
      <c r="C27" s="121" t="s">
        <v>31</v>
      </c>
      <c r="D27" s="121" t="s">
        <v>49</v>
      </c>
      <c r="E27" s="303" t="s">
        <v>327</v>
      </c>
      <c r="F27" s="122"/>
      <c r="G27" s="122"/>
      <c r="H27" s="122"/>
      <c r="I27" s="167"/>
      <c r="J27" s="290"/>
    </row>
    <row r="28" spans="1:10" ht="27" customHeight="1">
      <c r="A28" s="289" t="s">
        <v>328</v>
      </c>
      <c r="B28" s="97" t="s">
        <v>277</v>
      </c>
      <c r="C28" s="121" t="s">
        <v>31</v>
      </c>
      <c r="D28" s="121" t="s">
        <v>49</v>
      </c>
      <c r="E28" s="303" t="s">
        <v>318</v>
      </c>
      <c r="F28" s="122"/>
      <c r="G28" s="122"/>
      <c r="H28" s="122"/>
      <c r="I28" s="167">
        <f>I30+I31</f>
        <v>18091</v>
      </c>
      <c r="J28" s="167"/>
    </row>
    <row r="29" spans="1:10" ht="27">
      <c r="A29" s="302" t="s">
        <v>108</v>
      </c>
      <c r="B29" s="97" t="s">
        <v>78</v>
      </c>
      <c r="C29" s="105" t="s">
        <v>31</v>
      </c>
      <c r="D29" s="105" t="s">
        <v>49</v>
      </c>
      <c r="E29" s="105" t="s">
        <v>318</v>
      </c>
      <c r="F29" s="5">
        <v>110</v>
      </c>
      <c r="G29" s="5">
        <v>210</v>
      </c>
      <c r="H29" s="5"/>
      <c r="I29" s="291">
        <f>I30+I31</f>
        <v>18091</v>
      </c>
      <c r="J29" s="141"/>
    </row>
    <row r="30" spans="1:10" ht="13.8">
      <c r="A30" s="82" t="s">
        <v>100</v>
      </c>
      <c r="B30" s="97" t="s">
        <v>280</v>
      </c>
      <c r="C30" s="105" t="s">
        <v>31</v>
      </c>
      <c r="D30" s="105" t="s">
        <v>49</v>
      </c>
      <c r="E30" s="105" t="s">
        <v>318</v>
      </c>
      <c r="F30" s="5">
        <v>111</v>
      </c>
      <c r="G30" s="5">
        <v>211</v>
      </c>
      <c r="H30" s="5"/>
      <c r="I30" s="292">
        <v>14903</v>
      </c>
      <c r="J30" s="311"/>
    </row>
    <row r="31" spans="1:10" ht="13.8">
      <c r="A31" s="285" t="s">
        <v>103</v>
      </c>
      <c r="B31" s="97" t="s">
        <v>281</v>
      </c>
      <c r="C31" s="105" t="s">
        <v>31</v>
      </c>
      <c r="D31" s="105" t="s">
        <v>49</v>
      </c>
      <c r="E31" s="105" t="s">
        <v>319</v>
      </c>
      <c r="F31" s="5">
        <v>119</v>
      </c>
      <c r="G31" s="5">
        <v>213</v>
      </c>
      <c r="H31" s="5"/>
      <c r="I31" s="292">
        <v>3188</v>
      </c>
      <c r="J31" s="311"/>
    </row>
    <row r="32" spans="1:10" ht="13.8">
      <c r="A32" s="289" t="s">
        <v>136</v>
      </c>
      <c r="B32" s="97" t="s">
        <v>53</v>
      </c>
      <c r="C32" s="121" t="s">
        <v>31</v>
      </c>
      <c r="D32" s="121" t="s">
        <v>53</v>
      </c>
      <c r="E32" s="122"/>
      <c r="F32" s="122"/>
      <c r="G32" s="122"/>
      <c r="H32" s="122"/>
      <c r="I32" s="167">
        <f>I38+I39+I40+I44+I47+I46+I50</f>
        <v>180615</v>
      </c>
      <c r="J32" s="167"/>
    </row>
    <row r="33" spans="1:12" ht="43.5" customHeight="1">
      <c r="A33" s="272" t="s">
        <v>262</v>
      </c>
      <c r="B33" s="97" t="s">
        <v>222</v>
      </c>
      <c r="C33" s="97" t="s">
        <v>31</v>
      </c>
      <c r="D33" s="97" t="s">
        <v>53</v>
      </c>
      <c r="E33" s="97" t="s">
        <v>138</v>
      </c>
      <c r="F33" s="97"/>
      <c r="G33" s="98"/>
      <c r="H33" s="98"/>
      <c r="I33" s="154">
        <f>I38+I39+I40+I44+I46+I47</f>
        <v>185508</v>
      </c>
      <c r="J33" s="154"/>
    </row>
    <row r="34" spans="1:12" ht="46.5" customHeight="1">
      <c r="A34" s="272" t="s">
        <v>263</v>
      </c>
      <c r="B34" s="97" t="s">
        <v>281</v>
      </c>
      <c r="C34" s="97" t="s">
        <v>31</v>
      </c>
      <c r="D34" s="97" t="s">
        <v>53</v>
      </c>
      <c r="E34" s="97" t="s">
        <v>264</v>
      </c>
      <c r="F34" s="97"/>
      <c r="G34" s="98"/>
      <c r="H34" s="98"/>
      <c r="I34" s="154"/>
      <c r="J34" s="154"/>
    </row>
    <row r="35" spans="1:12" s="1" customFormat="1" ht="20.25" customHeight="1">
      <c r="A35" s="289" t="s">
        <v>145</v>
      </c>
      <c r="B35" s="97" t="s">
        <v>286</v>
      </c>
      <c r="C35" s="121" t="s">
        <v>31</v>
      </c>
      <c r="D35" s="121" t="s">
        <v>53</v>
      </c>
      <c r="E35" s="121" t="s">
        <v>265</v>
      </c>
      <c r="F35" s="121"/>
      <c r="G35" s="127"/>
      <c r="H35" s="127"/>
      <c r="I35" s="172">
        <f>I36</f>
        <v>192800</v>
      </c>
      <c r="J35" s="172"/>
    </row>
    <row r="36" spans="1:12" ht="27.75" customHeight="1">
      <c r="A36" s="289" t="s">
        <v>147</v>
      </c>
      <c r="B36" s="97" t="s">
        <v>223</v>
      </c>
      <c r="C36" s="121" t="s">
        <v>31</v>
      </c>
      <c r="D36" s="121" t="s">
        <v>53</v>
      </c>
      <c r="E36" s="121" t="s">
        <v>266</v>
      </c>
      <c r="F36" s="121"/>
      <c r="G36" s="127"/>
      <c r="H36" s="127"/>
      <c r="I36" s="172">
        <f>I37</f>
        <v>192800</v>
      </c>
      <c r="J36" s="172"/>
    </row>
    <row r="37" spans="1:12" ht="27">
      <c r="A37" s="302" t="s">
        <v>108</v>
      </c>
      <c r="B37" s="97" t="s">
        <v>287</v>
      </c>
      <c r="C37" s="105" t="s">
        <v>31</v>
      </c>
      <c r="D37" s="105" t="s">
        <v>53</v>
      </c>
      <c r="E37" s="105" t="s">
        <v>266</v>
      </c>
      <c r="F37" s="105" t="s">
        <v>98</v>
      </c>
      <c r="G37" s="106">
        <v>210</v>
      </c>
      <c r="H37" s="102"/>
      <c r="I37" s="155">
        <f>I38+I39+I40</f>
        <v>192800</v>
      </c>
      <c r="J37" s="155"/>
    </row>
    <row r="38" spans="1:12" ht="13.8">
      <c r="A38" s="285" t="s">
        <v>100</v>
      </c>
      <c r="B38" s="97" t="s">
        <v>288</v>
      </c>
      <c r="C38" s="105" t="s">
        <v>31</v>
      </c>
      <c r="D38" s="105" t="s">
        <v>53</v>
      </c>
      <c r="E38" s="105" t="s">
        <v>266</v>
      </c>
      <c r="F38" s="105" t="s">
        <v>109</v>
      </c>
      <c r="G38" s="106">
        <v>211</v>
      </c>
      <c r="H38" s="102"/>
      <c r="I38" s="276">
        <v>149304</v>
      </c>
      <c r="J38" s="274"/>
    </row>
    <row r="39" spans="1:12" s="1" customFormat="1" ht="13.8">
      <c r="A39" s="285" t="s">
        <v>148</v>
      </c>
      <c r="B39" s="97" t="s">
        <v>85</v>
      </c>
      <c r="C39" s="105" t="s">
        <v>31</v>
      </c>
      <c r="D39" s="105" t="s">
        <v>53</v>
      </c>
      <c r="E39" s="105" t="s">
        <v>266</v>
      </c>
      <c r="F39" s="105" t="s">
        <v>149</v>
      </c>
      <c r="G39" s="106">
        <v>212</v>
      </c>
      <c r="H39" s="102"/>
      <c r="I39" s="276">
        <v>0</v>
      </c>
      <c r="J39" s="312"/>
    </row>
    <row r="40" spans="1:12" s="1" customFormat="1" ht="13.8">
      <c r="A40" s="285" t="s">
        <v>103</v>
      </c>
      <c r="B40" s="97" t="s">
        <v>289</v>
      </c>
      <c r="C40" s="105" t="s">
        <v>31</v>
      </c>
      <c r="D40" s="105" t="s">
        <v>53</v>
      </c>
      <c r="E40" s="105" t="s">
        <v>266</v>
      </c>
      <c r="F40" s="105" t="s">
        <v>197</v>
      </c>
      <c r="G40" s="106">
        <v>213</v>
      </c>
      <c r="H40" s="102"/>
      <c r="I40" s="276">
        <v>43496</v>
      </c>
      <c r="J40" s="312"/>
    </row>
    <row r="41" spans="1:12" ht="13.8">
      <c r="A41" s="284" t="s">
        <v>40</v>
      </c>
      <c r="B41" s="97" t="s">
        <v>290</v>
      </c>
      <c r="C41" s="105" t="s">
        <v>31</v>
      </c>
      <c r="D41" s="105" t="s">
        <v>53</v>
      </c>
      <c r="E41" s="105" t="s">
        <v>266</v>
      </c>
      <c r="F41" s="105" t="s">
        <v>75</v>
      </c>
      <c r="G41" s="106">
        <v>220</v>
      </c>
      <c r="H41" s="102"/>
      <c r="I41" s="276"/>
      <c r="J41" s="274"/>
    </row>
    <row r="42" spans="1:12" s="1" customFormat="1" ht="13.8">
      <c r="A42" s="285" t="s">
        <v>42</v>
      </c>
      <c r="B42" s="97" t="s">
        <v>292</v>
      </c>
      <c r="C42" s="105" t="s">
        <v>31</v>
      </c>
      <c r="D42" s="105" t="s">
        <v>53</v>
      </c>
      <c r="E42" s="105" t="s">
        <v>266</v>
      </c>
      <c r="F42" s="105" t="s">
        <v>77</v>
      </c>
      <c r="G42" s="106">
        <v>223</v>
      </c>
      <c r="H42" s="102"/>
      <c r="I42" s="276">
        <f>I44</f>
        <v>-21792</v>
      </c>
      <c r="J42" s="313"/>
    </row>
    <row r="43" spans="1:12" ht="13.8">
      <c r="A43" s="285" t="s">
        <v>345</v>
      </c>
      <c r="B43" s="97" t="s">
        <v>293</v>
      </c>
      <c r="C43" s="105" t="s">
        <v>31</v>
      </c>
      <c r="D43" s="105" t="s">
        <v>53</v>
      </c>
      <c r="E43" s="105" t="s">
        <v>266</v>
      </c>
      <c r="F43" s="105" t="s">
        <v>77</v>
      </c>
      <c r="G43" s="106">
        <v>223</v>
      </c>
      <c r="H43" s="314" t="s">
        <v>64</v>
      </c>
      <c r="I43" s="276"/>
      <c r="J43" s="312"/>
    </row>
    <row r="44" spans="1:12" ht="13.8">
      <c r="A44" s="285" t="s">
        <v>346</v>
      </c>
      <c r="B44" s="97" t="s">
        <v>294</v>
      </c>
      <c r="C44" s="105" t="s">
        <v>31</v>
      </c>
      <c r="D44" s="105" t="s">
        <v>53</v>
      </c>
      <c r="E44" s="105" t="s">
        <v>266</v>
      </c>
      <c r="F44" s="105" t="s">
        <v>77</v>
      </c>
      <c r="G44" s="106">
        <v>223</v>
      </c>
      <c r="H44" s="314" t="s">
        <v>50</v>
      </c>
      <c r="I44" s="276">
        <v>-21792</v>
      </c>
      <c r="J44" s="312"/>
      <c r="K44" s="71"/>
      <c r="L44" s="62"/>
    </row>
    <row r="45" spans="1:12" s="1" customFormat="1" ht="19.5" customHeight="1">
      <c r="A45" s="302" t="s">
        <v>46</v>
      </c>
      <c r="B45" s="97" t="s">
        <v>298</v>
      </c>
      <c r="C45" s="105" t="s">
        <v>31</v>
      </c>
      <c r="D45" s="105" t="s">
        <v>53</v>
      </c>
      <c r="E45" s="105" t="s">
        <v>266</v>
      </c>
      <c r="F45" s="105" t="s">
        <v>75</v>
      </c>
      <c r="G45" s="106">
        <v>300</v>
      </c>
      <c r="H45" s="102"/>
      <c r="I45" s="276">
        <f>I47</f>
        <v>14500</v>
      </c>
      <c r="J45" s="274"/>
    </row>
    <row r="46" spans="1:12" ht="18" customHeight="1">
      <c r="A46" s="82" t="s">
        <v>47</v>
      </c>
      <c r="B46" s="97" t="s">
        <v>299</v>
      </c>
      <c r="C46" s="105" t="s">
        <v>31</v>
      </c>
      <c r="D46" s="105" t="s">
        <v>53</v>
      </c>
      <c r="E46" s="105" t="s">
        <v>266</v>
      </c>
      <c r="F46" s="105" t="s">
        <v>77</v>
      </c>
      <c r="G46" s="106">
        <v>310</v>
      </c>
      <c r="H46" s="102"/>
      <c r="I46" s="276">
        <v>0</v>
      </c>
      <c r="J46" s="312"/>
    </row>
    <row r="47" spans="1:12" ht="15.75" customHeight="1">
      <c r="A47" s="82" t="s">
        <v>48</v>
      </c>
      <c r="B47" s="97" t="s">
        <v>226</v>
      </c>
      <c r="C47" s="105" t="s">
        <v>31</v>
      </c>
      <c r="D47" s="105" t="s">
        <v>53</v>
      </c>
      <c r="E47" s="105" t="s">
        <v>266</v>
      </c>
      <c r="F47" s="105" t="s">
        <v>77</v>
      </c>
      <c r="G47" s="106">
        <v>340</v>
      </c>
      <c r="H47" s="102"/>
      <c r="I47" s="276">
        <v>14500</v>
      </c>
      <c r="J47" s="312"/>
    </row>
    <row r="48" spans="1:12" ht="15.75" customHeight="1">
      <c r="A48" s="289" t="s">
        <v>154</v>
      </c>
      <c r="B48" s="97" t="s">
        <v>230</v>
      </c>
      <c r="C48" s="121" t="s">
        <v>31</v>
      </c>
      <c r="D48" s="121" t="s">
        <v>53</v>
      </c>
      <c r="E48" s="121" t="s">
        <v>273</v>
      </c>
      <c r="F48" s="121"/>
      <c r="G48" s="127"/>
      <c r="H48" s="127"/>
      <c r="I48" s="309">
        <f>I50</f>
        <v>-4893</v>
      </c>
      <c r="J48" s="309"/>
    </row>
    <row r="49" spans="1:13" ht="13.8">
      <c r="A49" s="302" t="s">
        <v>155</v>
      </c>
      <c r="B49" s="97" t="s">
        <v>231</v>
      </c>
      <c r="C49" s="105" t="s">
        <v>31</v>
      </c>
      <c r="D49" s="105" t="s">
        <v>53</v>
      </c>
      <c r="E49" s="105" t="s">
        <v>273</v>
      </c>
      <c r="F49" s="105" t="s">
        <v>115</v>
      </c>
      <c r="G49" s="106">
        <v>290</v>
      </c>
      <c r="H49" s="133"/>
      <c r="I49" s="276"/>
      <c r="J49" s="274"/>
    </row>
    <row r="50" spans="1:13" ht="27">
      <c r="A50" s="82" t="s">
        <v>110</v>
      </c>
      <c r="B50" s="97" t="s">
        <v>205</v>
      </c>
      <c r="C50" s="105" t="s">
        <v>31</v>
      </c>
      <c r="D50" s="105" t="s">
        <v>53</v>
      </c>
      <c r="E50" s="105" t="s">
        <v>273</v>
      </c>
      <c r="F50" s="105" t="s">
        <v>83</v>
      </c>
      <c r="G50" s="106">
        <v>291</v>
      </c>
      <c r="H50" s="134"/>
      <c r="I50" s="313">
        <v>-4893</v>
      </c>
      <c r="J50" s="312"/>
      <c r="K50" s="71"/>
    </row>
    <row r="51" spans="1:13">
      <c r="A51" s="5" t="s">
        <v>58</v>
      </c>
      <c r="B51" s="106"/>
      <c r="C51" s="106"/>
      <c r="D51" s="106"/>
      <c r="E51" s="106"/>
      <c r="F51" s="106"/>
      <c r="G51" s="106"/>
      <c r="H51" s="106"/>
      <c r="I51" s="310">
        <f>I23</f>
        <v>198706</v>
      </c>
      <c r="J51" s="142"/>
    </row>
    <row r="52" spans="1:13">
      <c r="A52" s="7"/>
      <c r="B52" s="63"/>
      <c r="C52" s="136"/>
      <c r="D52" s="136"/>
      <c r="E52" s="136"/>
      <c r="F52" s="136"/>
      <c r="G52" s="63"/>
      <c r="H52" s="63"/>
      <c r="I52" s="187"/>
      <c r="J52" s="188"/>
    </row>
    <row r="53" spans="1:13">
      <c r="A53" s="57"/>
      <c r="B53" s="57"/>
      <c r="C53" s="57"/>
      <c r="D53" s="57"/>
      <c r="E53" s="57"/>
      <c r="F53" s="57"/>
      <c r="G53" s="57"/>
      <c r="H53" s="57"/>
      <c r="I53" s="145"/>
      <c r="J53" s="146"/>
    </row>
    <row r="54" spans="1:13">
      <c r="A54" s="57" t="s">
        <v>95</v>
      </c>
      <c r="B54" s="57"/>
      <c r="C54" s="57"/>
      <c r="D54" s="57"/>
      <c r="E54" s="57"/>
      <c r="F54" s="57" t="s">
        <v>60</v>
      </c>
      <c r="G54" s="57"/>
      <c r="H54" s="57"/>
      <c r="I54" s="145"/>
      <c r="J54" s="146"/>
      <c r="M54" s="61"/>
    </row>
    <row r="55" spans="1:13">
      <c r="A55" s="57"/>
      <c r="B55" s="57"/>
      <c r="C55" s="57"/>
      <c r="D55" s="57"/>
      <c r="E55" s="57"/>
      <c r="F55" s="57"/>
      <c r="G55" s="57"/>
      <c r="H55" s="57"/>
      <c r="I55" s="145"/>
      <c r="J55" s="146"/>
    </row>
    <row r="56" spans="1:13">
      <c r="A56" s="57" t="s">
        <v>96</v>
      </c>
      <c r="B56" s="57"/>
      <c r="C56" s="57"/>
      <c r="D56" s="57"/>
      <c r="E56" s="57"/>
      <c r="F56" s="57" t="s">
        <v>282</v>
      </c>
      <c r="G56" s="57"/>
      <c r="H56" s="57"/>
      <c r="I56" s="145" t="s">
        <v>61</v>
      </c>
      <c r="J56" s="146"/>
    </row>
  </sheetData>
  <mergeCells count="25">
    <mergeCell ref="H19:I19"/>
    <mergeCell ref="A20:A21"/>
    <mergeCell ref="B20:B21"/>
    <mergeCell ref="C20:H20"/>
    <mergeCell ref="I20:J20"/>
    <mergeCell ref="B15:G15"/>
    <mergeCell ref="H15:I15"/>
    <mergeCell ref="H16:I16"/>
    <mergeCell ref="B17:G17"/>
    <mergeCell ref="H17:I18"/>
    <mergeCell ref="J17:J18"/>
    <mergeCell ref="A10:G10"/>
    <mergeCell ref="H10:I10"/>
    <mergeCell ref="B11:G11"/>
    <mergeCell ref="H11:I11"/>
    <mergeCell ref="J11:J12"/>
    <mergeCell ref="B13:G13"/>
    <mergeCell ref="H13:I13"/>
    <mergeCell ref="J13:J14"/>
    <mergeCell ref="A2:A3"/>
    <mergeCell ref="F2:J3"/>
    <mergeCell ref="H7:I7"/>
    <mergeCell ref="H8:I9"/>
    <mergeCell ref="J8:J9"/>
    <mergeCell ref="A9:G9"/>
  </mergeCells>
  <pageMargins left="0.31496062992125984" right="0.31496062992125984" top="0.35433070866141736" bottom="0.15748031496062992" header="0.31496062992125984" footer="0.31496062992125984"/>
  <pageSetup paperSize="9"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B1:Y79"/>
  <sheetViews>
    <sheetView zoomScaleNormal="100" workbookViewId="0">
      <selection activeCell="M1" sqref="M1:S5"/>
    </sheetView>
  </sheetViews>
  <sheetFormatPr defaultRowHeight="13.2" outlineLevelRow="1"/>
  <cols>
    <col min="1" max="1" width="1" customWidth="1"/>
    <col min="2" max="2" width="6.33203125" customWidth="1"/>
    <col min="3" max="3" width="7.88671875" customWidth="1"/>
    <col min="4" max="4" width="5.6640625" customWidth="1"/>
    <col min="5" max="5" width="6.88671875" customWidth="1"/>
    <col min="6" max="6" width="6.6640625" customWidth="1"/>
    <col min="7" max="7" width="9.44140625" customWidth="1"/>
    <col min="8" max="8" width="5.33203125" customWidth="1"/>
    <col min="9" max="9" width="6.44140625" customWidth="1"/>
    <col min="10" max="10" width="7.33203125" customWidth="1"/>
    <col min="11" max="11" width="6" customWidth="1"/>
    <col min="12" max="12" width="7.33203125" customWidth="1"/>
    <col min="13" max="13" width="5.6640625" customWidth="1"/>
    <col min="14" max="14" width="4.5546875" customWidth="1"/>
    <col min="15" max="15" width="6.33203125" customWidth="1"/>
    <col min="16" max="16" width="6.109375" customWidth="1"/>
    <col min="17" max="17" width="6.5546875" customWidth="1"/>
  </cols>
  <sheetData>
    <row r="1" spans="2:21">
      <c r="B1" s="4"/>
      <c r="C1" s="9"/>
      <c r="D1" s="9"/>
      <c r="E1" s="9"/>
      <c r="F1" s="9"/>
      <c r="G1" s="9"/>
      <c r="H1" s="9"/>
      <c r="I1" s="9"/>
      <c r="J1" s="9"/>
      <c r="K1" s="9"/>
      <c r="L1" s="9"/>
      <c r="M1" s="11" t="s">
        <v>113</v>
      </c>
      <c r="N1" s="11"/>
      <c r="O1" s="11"/>
      <c r="P1" s="11"/>
      <c r="Q1" s="11"/>
      <c r="R1" s="12"/>
      <c r="S1" s="12"/>
      <c r="U1" s="1"/>
    </row>
    <row r="2" spans="2:21" ht="12.75" customHeight="1">
      <c r="B2" s="672"/>
      <c r="C2" s="672"/>
      <c r="D2" s="672"/>
      <c r="E2" s="672"/>
      <c r="F2" s="672"/>
      <c r="G2" s="672"/>
      <c r="H2" s="9"/>
      <c r="I2" s="9"/>
      <c r="J2" s="9"/>
      <c r="K2" s="9"/>
      <c r="L2" s="9"/>
      <c r="M2" s="567" t="s">
        <v>241</v>
      </c>
      <c r="N2" s="567"/>
      <c r="O2" s="567"/>
      <c r="P2" s="567"/>
      <c r="Q2" s="567"/>
      <c r="R2" s="567"/>
      <c r="S2" s="567"/>
    </row>
    <row r="3" spans="2:21" ht="24.75" customHeight="1">
      <c r="B3" s="672"/>
      <c r="C3" s="672"/>
      <c r="D3" s="672"/>
      <c r="E3" s="672"/>
      <c r="F3" s="672"/>
      <c r="G3" s="672"/>
      <c r="H3" s="9"/>
      <c r="I3" s="9"/>
      <c r="J3" s="9"/>
      <c r="K3" s="9"/>
      <c r="L3" s="9"/>
      <c r="M3" s="567"/>
      <c r="N3" s="567"/>
      <c r="O3" s="567"/>
      <c r="P3" s="567"/>
      <c r="Q3" s="567"/>
      <c r="R3" s="567"/>
      <c r="S3" s="567"/>
    </row>
    <row r="4" spans="2:21">
      <c r="B4" s="4"/>
      <c r="C4" s="9"/>
      <c r="D4" s="9"/>
      <c r="E4" s="9"/>
      <c r="F4" s="9"/>
      <c r="G4" s="9"/>
      <c r="H4" s="9"/>
      <c r="I4" s="9"/>
      <c r="J4" s="9"/>
      <c r="K4" s="9"/>
      <c r="L4" s="9"/>
      <c r="M4" s="11" t="s">
        <v>353</v>
      </c>
      <c r="N4" s="11"/>
      <c r="O4" s="11"/>
      <c r="P4" s="11"/>
      <c r="Q4" s="11"/>
      <c r="R4" s="12"/>
      <c r="S4" s="12"/>
    </row>
    <row r="5" spans="2:21" ht="12.75" customHeight="1">
      <c r="B5" s="4"/>
      <c r="C5" s="9"/>
      <c r="D5" s="9"/>
      <c r="E5" s="9"/>
      <c r="F5" s="9"/>
      <c r="G5" s="9"/>
      <c r="H5" s="9"/>
      <c r="I5" s="9"/>
      <c r="J5" s="9"/>
      <c r="K5" s="9"/>
      <c r="L5" s="9"/>
      <c r="M5" s="11" t="s">
        <v>66</v>
      </c>
      <c r="N5" s="11"/>
      <c r="O5" s="11"/>
      <c r="P5" s="11"/>
      <c r="Q5" s="11"/>
      <c r="R5" s="9"/>
      <c r="S5" s="9"/>
    </row>
    <row r="6" spans="2:21">
      <c r="B6" s="45"/>
      <c r="C6" s="9"/>
      <c r="D6" s="9"/>
      <c r="E6" s="9"/>
      <c r="F6" s="673" t="s">
        <v>24</v>
      </c>
      <c r="G6" s="673"/>
      <c r="H6" s="673"/>
      <c r="I6" s="673"/>
      <c r="J6" s="673"/>
      <c r="K6" s="673"/>
      <c r="L6" s="673"/>
      <c r="M6" s="673"/>
      <c r="N6" s="9"/>
      <c r="O6" s="9"/>
      <c r="P6" s="9"/>
      <c r="Q6" s="9"/>
      <c r="R6" s="9"/>
      <c r="S6" s="9"/>
    </row>
    <row r="7" spans="2:21">
      <c r="B7" s="673" t="s">
        <v>284</v>
      </c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  <c r="S7" s="673"/>
    </row>
    <row r="8" spans="2:21" ht="13.5" customHeight="1">
      <c r="B8" s="45"/>
      <c r="C8" s="9"/>
      <c r="D8" s="9"/>
      <c r="E8" s="9"/>
      <c r="F8" s="674" t="s">
        <v>175</v>
      </c>
      <c r="G8" s="674"/>
      <c r="H8" s="674"/>
      <c r="I8" s="674"/>
      <c r="J8" s="674"/>
      <c r="K8" s="674"/>
      <c r="L8" s="674"/>
      <c r="M8" s="674"/>
      <c r="N8" s="9"/>
      <c r="O8" s="9"/>
      <c r="P8" s="9"/>
      <c r="Q8" s="9"/>
      <c r="R8" s="9"/>
      <c r="S8" s="9"/>
    </row>
    <row r="9" spans="2:21" ht="13.5" customHeight="1">
      <c r="B9" s="45"/>
      <c r="C9" s="9"/>
      <c r="D9" s="9"/>
      <c r="E9" s="9"/>
      <c r="F9" s="54"/>
      <c r="G9" s="54"/>
      <c r="H9" s="54"/>
      <c r="I9" s="54"/>
      <c r="J9" s="54"/>
      <c r="K9" s="54"/>
      <c r="L9" s="54"/>
      <c r="M9" s="54"/>
      <c r="N9" s="9"/>
      <c r="O9" s="9"/>
      <c r="P9" s="9"/>
      <c r="Q9" s="9"/>
      <c r="R9" s="9"/>
      <c r="S9" s="9"/>
    </row>
    <row r="10" spans="2:21" ht="4.5" customHeight="1">
      <c r="B10" s="45"/>
      <c r="C10" s="9"/>
      <c r="D10" s="9"/>
      <c r="E10" s="9"/>
      <c r="F10" s="54"/>
      <c r="G10" s="54"/>
      <c r="H10" s="54"/>
      <c r="I10" s="54"/>
      <c r="J10" s="54"/>
      <c r="K10" s="54"/>
      <c r="L10" s="54"/>
      <c r="M10" s="54"/>
      <c r="N10" s="9"/>
      <c r="O10" s="9"/>
      <c r="P10" s="9"/>
      <c r="Q10" s="9"/>
      <c r="R10" s="9"/>
      <c r="S10" s="9"/>
    </row>
    <row r="11" spans="2:21" ht="13.5" hidden="1" customHeight="1">
      <c r="B11" s="45"/>
      <c r="C11" s="9"/>
      <c r="D11" s="9"/>
      <c r="E11" s="9"/>
      <c r="F11" s="54"/>
      <c r="G11" s="54"/>
      <c r="H11" s="54"/>
      <c r="I11" s="54"/>
      <c r="J11" s="54"/>
      <c r="K11" s="54"/>
      <c r="L11" s="54"/>
      <c r="M11" s="54"/>
      <c r="N11" s="9"/>
      <c r="O11" s="9"/>
      <c r="P11" s="9"/>
      <c r="Q11" s="9"/>
      <c r="R11" s="9"/>
      <c r="S11" s="9"/>
    </row>
    <row r="12" spans="2:21" ht="13.5" hidden="1" customHeight="1">
      <c r="B12" s="45"/>
      <c r="C12" s="9"/>
      <c r="D12" s="9"/>
      <c r="E12" s="9"/>
      <c r="F12" s="54"/>
      <c r="G12" s="54"/>
      <c r="H12" s="54"/>
      <c r="I12" s="54"/>
      <c r="J12" s="54"/>
      <c r="K12" s="54"/>
      <c r="L12" s="54"/>
      <c r="M12" s="54"/>
      <c r="N12" s="9"/>
      <c r="O12" s="9"/>
      <c r="P12" s="9"/>
      <c r="Q12" s="9"/>
      <c r="R12" s="9"/>
      <c r="S12" s="9"/>
    </row>
    <row r="13" spans="2:21" ht="13.5" hidden="1" customHeight="1">
      <c r="B13" s="45"/>
      <c r="C13" s="9"/>
      <c r="D13" s="9"/>
      <c r="E13" s="9"/>
      <c r="F13" s="54"/>
      <c r="G13" s="54"/>
      <c r="H13" s="54"/>
      <c r="I13" s="54"/>
      <c r="J13" s="54"/>
      <c r="K13" s="54"/>
      <c r="L13" s="54"/>
      <c r="M13" s="54"/>
      <c r="N13" s="9"/>
      <c r="O13" s="9"/>
      <c r="P13" s="9"/>
      <c r="Q13" s="9"/>
      <c r="R13" s="9"/>
      <c r="S13" s="9"/>
    </row>
    <row r="14" spans="2:21" ht="13.5" hidden="1" customHeight="1">
      <c r="B14" s="45"/>
      <c r="C14" s="9"/>
      <c r="D14" s="9"/>
      <c r="E14" s="9"/>
      <c r="F14" s="54"/>
      <c r="G14" s="54"/>
      <c r="H14" s="54"/>
      <c r="I14" s="54"/>
      <c r="J14" s="54"/>
      <c r="K14" s="54"/>
      <c r="L14" s="54"/>
      <c r="M14" s="54"/>
      <c r="N14" s="9"/>
      <c r="O14" s="9"/>
      <c r="P14" s="9"/>
      <c r="Q14" s="9"/>
      <c r="R14" s="9"/>
      <c r="S14" s="9"/>
    </row>
    <row r="15" spans="2:21" ht="13.5" hidden="1" customHeight="1">
      <c r="B15" s="45"/>
      <c r="C15" s="9"/>
      <c r="D15" s="9"/>
      <c r="E15" s="9"/>
      <c r="F15" s="54"/>
      <c r="G15" s="54"/>
      <c r="H15" s="54"/>
      <c r="I15" s="54"/>
      <c r="J15" s="54"/>
      <c r="K15" s="54"/>
      <c r="L15" s="54"/>
      <c r="M15" s="54"/>
      <c r="N15" s="9"/>
      <c r="O15" s="9"/>
      <c r="P15" s="9"/>
      <c r="Q15" s="9"/>
      <c r="R15" s="9"/>
      <c r="S15" s="9"/>
    </row>
    <row r="16" spans="2:21" ht="13.5" hidden="1" customHeight="1">
      <c r="B16" s="45"/>
      <c r="C16" s="9"/>
      <c r="D16" s="9"/>
      <c r="E16" s="9"/>
      <c r="F16" s="54"/>
      <c r="G16" s="54"/>
      <c r="H16" s="54"/>
      <c r="I16" s="54"/>
      <c r="J16" s="54"/>
      <c r="K16" s="54"/>
      <c r="L16" s="54"/>
      <c r="M16" s="54"/>
      <c r="N16" s="9"/>
      <c r="O16" s="9"/>
      <c r="P16" s="9"/>
      <c r="Q16" s="9"/>
      <c r="R16" s="9"/>
      <c r="S16" s="9"/>
    </row>
    <row r="17" spans="2:19" ht="13.5" hidden="1" customHeight="1">
      <c r="B17" s="45"/>
      <c r="C17" s="9"/>
      <c r="D17" s="9"/>
      <c r="E17" s="9"/>
      <c r="F17" s="54"/>
      <c r="G17" s="54"/>
      <c r="H17" s="54"/>
      <c r="I17" s="54"/>
      <c r="J17" s="54"/>
      <c r="K17" s="54"/>
      <c r="L17" s="54"/>
      <c r="M17" s="54"/>
      <c r="N17" s="9"/>
      <c r="O17" s="9"/>
      <c r="P17" s="9"/>
      <c r="Q17" s="9"/>
      <c r="R17" s="9"/>
      <c r="S17" s="9"/>
    </row>
    <row r="18" spans="2:19" ht="13.5" hidden="1" customHeight="1">
      <c r="B18" s="45"/>
      <c r="C18" s="9"/>
      <c r="D18" s="9"/>
      <c r="E18" s="9"/>
      <c r="F18" s="54"/>
      <c r="G18" s="54"/>
      <c r="H18" s="54"/>
      <c r="I18" s="54"/>
      <c r="J18" s="54"/>
      <c r="K18" s="54"/>
      <c r="L18" s="54"/>
      <c r="M18" s="54"/>
      <c r="N18" s="9"/>
      <c r="O18" s="9"/>
      <c r="P18" s="9"/>
      <c r="Q18" s="9"/>
      <c r="R18" s="9"/>
      <c r="S18" s="9"/>
    </row>
    <row r="19" spans="2:19" ht="13.5" hidden="1" customHeight="1">
      <c r="B19" s="45"/>
      <c r="C19" s="9"/>
      <c r="D19" s="9"/>
      <c r="E19" s="9"/>
      <c r="F19" s="54"/>
      <c r="G19" s="54"/>
      <c r="H19" s="54"/>
      <c r="I19" s="54"/>
      <c r="J19" s="54"/>
      <c r="K19" s="54"/>
      <c r="L19" s="54"/>
      <c r="M19" s="54"/>
      <c r="N19" s="9"/>
      <c r="O19" s="9"/>
      <c r="P19" s="9"/>
      <c r="Q19" s="9"/>
      <c r="R19" s="9"/>
      <c r="S19" s="9"/>
    </row>
    <row r="20" spans="2:19" ht="13.5" hidden="1" customHeight="1">
      <c r="B20" s="45"/>
      <c r="C20" s="9"/>
      <c r="D20" s="9"/>
      <c r="E20" s="9"/>
      <c r="F20" s="54"/>
      <c r="G20" s="54"/>
      <c r="H20" s="54"/>
      <c r="I20" s="54"/>
      <c r="J20" s="54"/>
      <c r="K20" s="54"/>
      <c r="L20" s="54"/>
      <c r="M20" s="54"/>
      <c r="N20" s="9"/>
      <c r="O20" s="9"/>
      <c r="P20" s="9"/>
      <c r="Q20" s="9"/>
      <c r="R20" s="9"/>
      <c r="S20" s="9"/>
    </row>
    <row r="21" spans="2:19" ht="13.5" hidden="1" customHeight="1">
      <c r="B21" s="45"/>
      <c r="C21" s="9"/>
      <c r="D21" s="9"/>
      <c r="E21" s="9"/>
      <c r="F21" s="54"/>
      <c r="G21" s="54"/>
      <c r="H21" s="54"/>
      <c r="I21" s="54"/>
      <c r="J21" s="54"/>
      <c r="K21" s="54"/>
      <c r="L21" s="54"/>
      <c r="M21" s="54"/>
      <c r="N21" s="9"/>
      <c r="O21" s="9"/>
      <c r="P21" s="9"/>
      <c r="Q21" s="9"/>
      <c r="R21" s="9"/>
      <c r="S21" s="9"/>
    </row>
    <row r="22" spans="2:19" ht="13.5" hidden="1" customHeight="1">
      <c r="B22" s="45"/>
      <c r="C22" s="9"/>
      <c r="D22" s="9"/>
      <c r="E22" s="9"/>
      <c r="F22" s="54"/>
      <c r="G22" s="54"/>
      <c r="H22" s="54"/>
      <c r="I22" s="54"/>
      <c r="J22" s="54"/>
      <c r="K22" s="54"/>
      <c r="L22" s="54"/>
      <c r="M22" s="54"/>
      <c r="N22" s="9"/>
      <c r="O22" s="9"/>
      <c r="P22" s="9"/>
      <c r="Q22" s="9"/>
      <c r="R22" s="9"/>
      <c r="S22" s="9"/>
    </row>
    <row r="23" spans="2:19" ht="13.5" hidden="1" customHeight="1">
      <c r="B23" s="45"/>
      <c r="C23" s="9"/>
      <c r="D23" s="9"/>
      <c r="E23" s="9"/>
      <c r="F23" s="54"/>
      <c r="G23" s="54"/>
      <c r="H23" s="54"/>
      <c r="I23" s="54"/>
      <c r="J23" s="54"/>
      <c r="K23" s="54"/>
      <c r="L23" s="54"/>
      <c r="M23" s="54"/>
      <c r="N23" s="9"/>
      <c r="O23" s="9"/>
      <c r="P23" s="9"/>
      <c r="Q23" s="9"/>
      <c r="R23" s="9"/>
      <c r="S23" s="9"/>
    </row>
    <row r="24" spans="2:19" ht="13.5" hidden="1" customHeight="1">
      <c r="B24" s="45"/>
      <c r="C24" s="9"/>
      <c r="D24" s="9"/>
      <c r="E24" s="9"/>
      <c r="F24" s="54"/>
      <c r="G24" s="54"/>
      <c r="H24" s="54"/>
      <c r="I24" s="54"/>
      <c r="J24" s="54"/>
      <c r="K24" s="54"/>
      <c r="L24" s="54"/>
      <c r="M24" s="54"/>
      <c r="N24" s="9"/>
      <c r="O24" s="9"/>
      <c r="P24" s="9"/>
      <c r="Q24" s="9"/>
      <c r="R24" s="9"/>
      <c r="S24" s="9"/>
    </row>
    <row r="25" spans="2:19" ht="13.5" hidden="1" customHeight="1">
      <c r="B25" s="45"/>
      <c r="C25" s="9"/>
      <c r="D25" s="9"/>
      <c r="E25" s="9"/>
      <c r="F25" s="54"/>
      <c r="G25" s="54"/>
      <c r="H25" s="54"/>
      <c r="I25" s="54"/>
      <c r="J25" s="54"/>
      <c r="K25" s="54"/>
      <c r="L25" s="54"/>
      <c r="M25" s="54"/>
      <c r="N25" s="9"/>
      <c r="O25" s="9"/>
      <c r="P25" s="9"/>
      <c r="Q25" s="9"/>
      <c r="R25" s="9"/>
      <c r="S25" s="9"/>
    </row>
    <row r="26" spans="2:19">
      <c r="B26" s="595" t="s">
        <v>99</v>
      </c>
      <c r="C26" s="595"/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</row>
    <row r="27" spans="2:19" s="3" customFormat="1" ht="25.5" customHeight="1">
      <c r="B27" s="14" t="s">
        <v>25</v>
      </c>
      <c r="C27" s="544" t="s">
        <v>26</v>
      </c>
      <c r="D27" s="545"/>
      <c r="E27" s="545"/>
      <c r="F27" s="545"/>
      <c r="G27" s="545"/>
      <c r="H27" s="545"/>
      <c r="I27" s="546"/>
      <c r="J27" s="544" t="s">
        <v>28</v>
      </c>
      <c r="K27" s="545"/>
      <c r="L27" s="545"/>
      <c r="M27" s="545"/>
      <c r="N27" s="545"/>
      <c r="O27" s="546"/>
      <c r="P27" s="544" t="s">
        <v>27</v>
      </c>
      <c r="Q27" s="545"/>
      <c r="R27" s="545"/>
      <c r="S27" s="546"/>
    </row>
    <row r="28" spans="2:19" s="3" customFormat="1">
      <c r="B28" s="31">
        <v>1</v>
      </c>
      <c r="C28" s="544">
        <v>2</v>
      </c>
      <c r="D28" s="545"/>
      <c r="E28" s="545"/>
      <c r="F28" s="545"/>
      <c r="G28" s="545"/>
      <c r="H28" s="545"/>
      <c r="I28" s="546"/>
      <c r="J28" s="544">
        <v>3</v>
      </c>
      <c r="K28" s="545"/>
      <c r="L28" s="545"/>
      <c r="M28" s="545"/>
      <c r="N28" s="545"/>
      <c r="O28" s="546"/>
      <c r="P28" s="544">
        <v>4</v>
      </c>
      <c r="Q28" s="545"/>
      <c r="R28" s="545"/>
      <c r="S28" s="546"/>
    </row>
    <row r="29" spans="2:19" s="3" customFormat="1" ht="15" customHeight="1">
      <c r="B29" s="34">
        <v>1</v>
      </c>
      <c r="C29" s="529" t="s">
        <v>312</v>
      </c>
      <c r="D29" s="530"/>
      <c r="E29" s="530"/>
      <c r="F29" s="530"/>
      <c r="G29" s="530"/>
      <c r="H29" s="530"/>
      <c r="I29" s="531"/>
      <c r="J29" s="601"/>
      <c r="K29" s="602"/>
      <c r="L29" s="602"/>
      <c r="M29" s="602"/>
      <c r="N29" s="602"/>
      <c r="O29" s="603"/>
      <c r="P29" s="604">
        <v>149304</v>
      </c>
      <c r="Q29" s="616"/>
      <c r="R29" s="616"/>
      <c r="S29" s="617"/>
    </row>
    <row r="30" spans="2:19" s="3" customFormat="1" ht="15" customHeight="1">
      <c r="B30" s="34">
        <v>2</v>
      </c>
      <c r="C30" s="529" t="s">
        <v>343</v>
      </c>
      <c r="D30" s="530"/>
      <c r="E30" s="530"/>
      <c r="F30" s="530"/>
      <c r="G30" s="530"/>
      <c r="H30" s="530"/>
      <c r="I30" s="531"/>
      <c r="J30" s="601"/>
      <c r="K30" s="602"/>
      <c r="L30" s="602"/>
      <c r="M30" s="602"/>
      <c r="N30" s="602"/>
      <c r="O30" s="603"/>
      <c r="P30" s="604">
        <v>14903</v>
      </c>
      <c r="Q30" s="616"/>
      <c r="R30" s="616"/>
      <c r="S30" s="617"/>
    </row>
    <row r="31" spans="2:19" s="3" customFormat="1">
      <c r="B31" s="33"/>
      <c r="C31" s="605" t="s">
        <v>101</v>
      </c>
      <c r="D31" s="606"/>
      <c r="E31" s="606"/>
      <c r="F31" s="606"/>
      <c r="G31" s="606"/>
      <c r="H31" s="606"/>
      <c r="I31" s="607"/>
      <c r="J31" s="608"/>
      <c r="K31" s="609"/>
      <c r="L31" s="609"/>
      <c r="M31" s="609"/>
      <c r="N31" s="609"/>
      <c r="O31" s="610"/>
      <c r="P31" s="611">
        <f>P29+P30</f>
        <v>164207</v>
      </c>
      <c r="Q31" s="612"/>
      <c r="R31" s="612"/>
      <c r="S31" s="613"/>
    </row>
    <row r="32" spans="2:19" s="3" customFormat="1">
      <c r="B32" s="49"/>
      <c r="C32" s="52"/>
      <c r="D32" s="52"/>
      <c r="E32" s="52"/>
      <c r="F32" s="52"/>
      <c r="G32" s="52"/>
      <c r="H32" s="52"/>
      <c r="I32" s="52"/>
      <c r="J32" s="49"/>
      <c r="K32" s="49"/>
      <c r="L32" s="49"/>
      <c r="M32" s="49"/>
      <c r="N32" s="49"/>
      <c r="O32" s="49"/>
      <c r="P32" s="59"/>
      <c r="Q32" s="59"/>
      <c r="R32" s="59"/>
      <c r="S32" s="59"/>
    </row>
    <row r="33" spans="2:25">
      <c r="B33" s="595" t="s">
        <v>204</v>
      </c>
      <c r="C33" s="595"/>
      <c r="D33" s="595"/>
      <c r="E33" s="595"/>
      <c r="F33" s="595"/>
      <c r="G33" s="595"/>
      <c r="H33" s="595"/>
      <c r="I33" s="595"/>
      <c r="J33" s="595"/>
      <c r="K33" s="595"/>
      <c r="L33" s="595"/>
      <c r="M33" s="595"/>
      <c r="N33" s="595"/>
      <c r="O33" s="595"/>
      <c r="P33" s="595"/>
      <c r="Q33" s="595"/>
      <c r="R33" s="595"/>
      <c r="S33" s="595"/>
    </row>
    <row r="34" spans="2:25" s="3" customFormat="1" ht="25.5" customHeight="1">
      <c r="B34" s="14" t="s">
        <v>25</v>
      </c>
      <c r="C34" s="544" t="s">
        <v>26</v>
      </c>
      <c r="D34" s="545"/>
      <c r="E34" s="545"/>
      <c r="F34" s="545"/>
      <c r="G34" s="545"/>
      <c r="H34" s="545"/>
      <c r="I34" s="546"/>
      <c r="J34" s="544" t="s">
        <v>28</v>
      </c>
      <c r="K34" s="545"/>
      <c r="L34" s="545"/>
      <c r="M34" s="545"/>
      <c r="N34" s="545"/>
      <c r="O34" s="546"/>
      <c r="P34" s="544" t="s">
        <v>27</v>
      </c>
      <c r="Q34" s="545"/>
      <c r="R34" s="545"/>
      <c r="S34" s="546"/>
    </row>
    <row r="35" spans="2:25" s="3" customFormat="1">
      <c r="B35" s="31">
        <v>1</v>
      </c>
      <c r="C35" s="544">
        <v>2</v>
      </c>
      <c r="D35" s="545"/>
      <c r="E35" s="545"/>
      <c r="F35" s="545"/>
      <c r="G35" s="545"/>
      <c r="H35" s="545"/>
      <c r="I35" s="546"/>
      <c r="J35" s="544">
        <v>3</v>
      </c>
      <c r="K35" s="545"/>
      <c r="L35" s="545"/>
      <c r="M35" s="545"/>
      <c r="N35" s="545"/>
      <c r="O35" s="546"/>
      <c r="P35" s="544">
        <v>4</v>
      </c>
      <c r="Q35" s="545"/>
      <c r="R35" s="545"/>
      <c r="S35" s="546"/>
    </row>
    <row r="36" spans="2:25" s="3" customFormat="1" ht="16.5" customHeight="1">
      <c r="B36" s="34">
        <v>1</v>
      </c>
      <c r="C36" s="529" t="s">
        <v>313</v>
      </c>
      <c r="D36" s="530"/>
      <c r="E36" s="530"/>
      <c r="F36" s="530"/>
      <c r="G36" s="530"/>
      <c r="H36" s="530"/>
      <c r="I36" s="531"/>
      <c r="J36" s="601"/>
      <c r="K36" s="602"/>
      <c r="L36" s="602"/>
      <c r="M36" s="602"/>
      <c r="N36" s="602"/>
      <c r="O36" s="603"/>
      <c r="P36" s="604">
        <v>43496</v>
      </c>
      <c r="Q36" s="616"/>
      <c r="R36" s="616"/>
      <c r="S36" s="617"/>
    </row>
    <row r="37" spans="2:25" s="3" customFormat="1" ht="15.75" customHeight="1">
      <c r="B37" s="34">
        <v>2</v>
      </c>
      <c r="C37" s="529" t="s">
        <v>344</v>
      </c>
      <c r="D37" s="530"/>
      <c r="E37" s="530"/>
      <c r="F37" s="530"/>
      <c r="G37" s="530"/>
      <c r="H37" s="530"/>
      <c r="I37" s="531"/>
      <c r="J37" s="601"/>
      <c r="K37" s="602"/>
      <c r="L37" s="602"/>
      <c r="M37" s="602"/>
      <c r="N37" s="602"/>
      <c r="O37" s="603"/>
      <c r="P37" s="604">
        <v>3188</v>
      </c>
      <c r="Q37" s="616"/>
      <c r="R37" s="616"/>
      <c r="S37" s="617"/>
    </row>
    <row r="38" spans="2:25" s="3" customFormat="1">
      <c r="B38" s="33"/>
      <c r="C38" s="605" t="s">
        <v>101</v>
      </c>
      <c r="D38" s="606"/>
      <c r="E38" s="606"/>
      <c r="F38" s="606"/>
      <c r="G38" s="606"/>
      <c r="H38" s="606"/>
      <c r="I38" s="607"/>
      <c r="J38" s="608"/>
      <c r="K38" s="609"/>
      <c r="L38" s="609"/>
      <c r="M38" s="609"/>
      <c r="N38" s="609"/>
      <c r="O38" s="610"/>
      <c r="P38" s="611">
        <f>P36+P37</f>
        <v>46684</v>
      </c>
      <c r="Q38" s="612"/>
      <c r="R38" s="612"/>
      <c r="S38" s="613"/>
    </row>
    <row r="39" spans="2:25">
      <c r="B39" s="45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2:25">
      <c r="B40" s="618" t="s">
        <v>69</v>
      </c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</row>
    <row r="41" spans="2:25" ht="7.5" customHeight="1">
      <c r="B41" s="46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spans="2:25" ht="50.25" customHeight="1">
      <c r="B42" s="31" t="s">
        <v>25</v>
      </c>
      <c r="C42" s="535" t="s">
        <v>26</v>
      </c>
      <c r="D42" s="535"/>
      <c r="E42" s="535"/>
      <c r="F42" s="535"/>
      <c r="G42" s="535"/>
      <c r="H42" s="535" t="s">
        <v>28</v>
      </c>
      <c r="I42" s="535"/>
      <c r="J42" s="535" t="s">
        <v>29</v>
      </c>
      <c r="K42" s="535"/>
      <c r="L42" s="535" t="s">
        <v>32</v>
      </c>
      <c r="M42" s="535"/>
      <c r="N42" s="535"/>
      <c r="O42" s="535" t="s">
        <v>33</v>
      </c>
      <c r="P42" s="535"/>
      <c r="Q42" s="535" t="s">
        <v>34</v>
      </c>
      <c r="R42" s="535"/>
      <c r="S42" s="535"/>
    </row>
    <row r="43" spans="2:25">
      <c r="B43" s="31">
        <v>1</v>
      </c>
      <c r="C43" s="535">
        <v>2</v>
      </c>
      <c r="D43" s="535"/>
      <c r="E43" s="535"/>
      <c r="F43" s="535"/>
      <c r="G43" s="535"/>
      <c r="H43" s="535">
        <v>3</v>
      </c>
      <c r="I43" s="535"/>
      <c r="J43" s="535">
        <v>4</v>
      </c>
      <c r="K43" s="535"/>
      <c r="L43" s="535">
        <v>5</v>
      </c>
      <c r="M43" s="535"/>
      <c r="N43" s="535"/>
      <c r="O43" s="535">
        <v>6</v>
      </c>
      <c r="P43" s="535"/>
      <c r="Q43" s="535">
        <v>7</v>
      </c>
      <c r="R43" s="535"/>
      <c r="S43" s="535"/>
    </row>
    <row r="44" spans="2:25" ht="15.75" customHeight="1">
      <c r="B44" s="34">
        <v>1</v>
      </c>
      <c r="C44" s="529" t="s">
        <v>116</v>
      </c>
      <c r="D44" s="530"/>
      <c r="E44" s="530"/>
      <c r="F44" s="530"/>
      <c r="G44" s="531"/>
      <c r="H44" s="532"/>
      <c r="I44" s="532"/>
      <c r="J44" s="635" t="s">
        <v>97</v>
      </c>
      <c r="K44" s="635"/>
      <c r="L44" s="542"/>
      <c r="M44" s="542"/>
      <c r="N44" s="542"/>
      <c r="O44" s="542"/>
      <c r="P44" s="542"/>
      <c r="Q44" s="543">
        <v>-21792</v>
      </c>
      <c r="R44" s="543"/>
      <c r="S44" s="543"/>
      <c r="T44" s="73"/>
      <c r="W44" s="633"/>
      <c r="X44" s="633"/>
      <c r="Y44" s="633"/>
    </row>
    <row r="45" spans="2:25" ht="12.75" customHeight="1">
      <c r="B45" s="47"/>
      <c r="C45" s="547" t="s">
        <v>57</v>
      </c>
      <c r="D45" s="548"/>
      <c r="E45" s="548"/>
      <c r="F45" s="548"/>
      <c r="G45" s="548"/>
      <c r="H45" s="548"/>
      <c r="I45" s="548"/>
      <c r="J45" s="548"/>
      <c r="K45" s="548"/>
      <c r="L45" s="548"/>
      <c r="M45" s="548"/>
      <c r="N45" s="548"/>
      <c r="O45" s="548"/>
      <c r="P45" s="549"/>
      <c r="Q45" s="634">
        <f>Q44</f>
        <v>-21792</v>
      </c>
      <c r="R45" s="634"/>
      <c r="S45" s="634"/>
    </row>
    <row r="46" spans="2:25">
      <c r="B46" s="46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</row>
    <row r="47" spans="2:25" ht="13.5" customHeight="1">
      <c r="B47" s="618" t="s">
        <v>70</v>
      </c>
      <c r="C47" s="618"/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</row>
    <row r="48" spans="2:25" ht="11.25" customHeight="1">
      <c r="B48" s="46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 t="s">
        <v>30</v>
      </c>
      <c r="R48" s="19"/>
      <c r="S48" s="19"/>
    </row>
    <row r="49" spans="2:21" ht="25.5" customHeight="1">
      <c r="B49" s="31" t="s">
        <v>25</v>
      </c>
      <c r="C49" s="535" t="s">
        <v>26</v>
      </c>
      <c r="D49" s="535"/>
      <c r="E49" s="535"/>
      <c r="F49" s="535"/>
      <c r="G49" s="535"/>
      <c r="H49" s="535"/>
      <c r="I49" s="535"/>
      <c r="J49" s="535" t="s">
        <v>28</v>
      </c>
      <c r="K49" s="535"/>
      <c r="L49" s="544" t="s">
        <v>117</v>
      </c>
      <c r="M49" s="545"/>
      <c r="N49" s="545"/>
      <c r="O49" s="545"/>
      <c r="P49" s="545"/>
      <c r="Q49" s="545"/>
      <c r="R49" s="545"/>
      <c r="S49" s="546"/>
    </row>
    <row r="50" spans="2:21">
      <c r="B50" s="31">
        <v>1</v>
      </c>
      <c r="C50" s="535">
        <v>2</v>
      </c>
      <c r="D50" s="535"/>
      <c r="E50" s="535"/>
      <c r="F50" s="535"/>
      <c r="G50" s="535"/>
      <c r="H50" s="535"/>
      <c r="I50" s="535"/>
      <c r="J50" s="535">
        <v>3</v>
      </c>
      <c r="K50" s="535"/>
      <c r="L50" s="544">
        <v>4</v>
      </c>
      <c r="M50" s="545"/>
      <c r="N50" s="545"/>
      <c r="O50" s="545"/>
      <c r="P50" s="545"/>
      <c r="Q50" s="545"/>
      <c r="R50" s="545"/>
      <c r="S50" s="546"/>
    </row>
    <row r="51" spans="2:21">
      <c r="B51" s="31">
        <v>1</v>
      </c>
      <c r="C51" s="529" t="s">
        <v>38</v>
      </c>
      <c r="D51" s="530"/>
      <c r="E51" s="530"/>
      <c r="F51" s="530"/>
      <c r="G51" s="530"/>
      <c r="H51" s="530"/>
      <c r="I51" s="531"/>
      <c r="J51" s="646" t="s">
        <v>235</v>
      </c>
      <c r="K51" s="646"/>
      <c r="L51" s="628">
        <v>-4893</v>
      </c>
      <c r="M51" s="702"/>
      <c r="N51" s="702"/>
      <c r="O51" s="702"/>
      <c r="P51" s="702"/>
      <c r="Q51" s="702"/>
      <c r="R51" s="702"/>
      <c r="S51" s="629"/>
    </row>
    <row r="52" spans="2:21" ht="12.75" customHeight="1">
      <c r="B52" s="31"/>
      <c r="C52" s="547" t="s">
        <v>57</v>
      </c>
      <c r="D52" s="548"/>
      <c r="E52" s="548"/>
      <c r="F52" s="548"/>
      <c r="G52" s="548"/>
      <c r="H52" s="548"/>
      <c r="I52" s="548"/>
      <c r="J52" s="548"/>
      <c r="K52" s="548"/>
      <c r="L52" s="690">
        <f>L51</f>
        <v>-4893</v>
      </c>
      <c r="M52" s="690"/>
      <c r="N52" s="690"/>
      <c r="O52" s="690"/>
      <c r="P52" s="690"/>
      <c r="Q52" s="690"/>
      <c r="R52" s="690"/>
      <c r="S52" s="691"/>
    </row>
    <row r="53" spans="2:21" ht="12.75" customHeight="1">
      <c r="B53" s="39"/>
      <c r="C53" s="20"/>
      <c r="D53" s="20"/>
      <c r="E53" s="20"/>
      <c r="F53" s="20"/>
      <c r="G53" s="20"/>
      <c r="H53" s="20"/>
      <c r="I53" s="20"/>
      <c r="J53" s="20"/>
      <c r="K53" s="287"/>
      <c r="L53" s="287"/>
      <c r="M53" s="287"/>
      <c r="N53" s="139"/>
      <c r="O53" s="139"/>
      <c r="P53" s="139"/>
      <c r="Q53" s="139"/>
      <c r="R53" s="139"/>
      <c r="S53" s="139"/>
    </row>
    <row r="54" spans="2:21" ht="15.75" hidden="1" customHeight="1" outlineLevel="1">
      <c r="B54" s="618" t="s">
        <v>209</v>
      </c>
      <c r="C54" s="618"/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</row>
    <row r="55" spans="2:21" ht="15.75" hidden="1" customHeight="1" outlineLevel="1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9" t="s">
        <v>30</v>
      </c>
      <c r="S55" s="10"/>
    </row>
    <row r="56" spans="2:21" ht="25.5" hidden="1" customHeight="1" outlineLevel="1">
      <c r="B56" s="31" t="s">
        <v>25</v>
      </c>
      <c r="C56" s="535" t="s">
        <v>26</v>
      </c>
      <c r="D56" s="535"/>
      <c r="E56" s="535"/>
      <c r="F56" s="535"/>
      <c r="G56" s="535"/>
      <c r="H56" s="535"/>
      <c r="I56" s="535" t="s">
        <v>28</v>
      </c>
      <c r="J56" s="535"/>
      <c r="K56" s="535" t="s">
        <v>184</v>
      </c>
      <c r="L56" s="535"/>
      <c r="M56" s="535"/>
      <c r="N56" s="535" t="s">
        <v>185</v>
      </c>
      <c r="O56" s="535"/>
      <c r="P56" s="535"/>
      <c r="Q56" s="544" t="s">
        <v>37</v>
      </c>
      <c r="R56" s="545"/>
      <c r="S56" s="546"/>
    </row>
    <row r="57" spans="2:21" hidden="1" outlineLevel="1">
      <c r="B57" s="31">
        <v>1</v>
      </c>
      <c r="C57" s="535">
        <v>2</v>
      </c>
      <c r="D57" s="535"/>
      <c r="E57" s="535"/>
      <c r="F57" s="535"/>
      <c r="G57" s="535"/>
      <c r="H57" s="535"/>
      <c r="I57" s="535">
        <v>3</v>
      </c>
      <c r="J57" s="535"/>
      <c r="K57" s="535">
        <v>4</v>
      </c>
      <c r="L57" s="535"/>
      <c r="M57" s="535"/>
      <c r="N57" s="535">
        <v>5</v>
      </c>
      <c r="O57" s="535"/>
      <c r="P57" s="535"/>
      <c r="Q57" s="544">
        <v>6</v>
      </c>
      <c r="R57" s="545"/>
      <c r="S57" s="546"/>
    </row>
    <row r="58" spans="2:21" ht="12.75" hidden="1" customHeight="1" outlineLevel="1">
      <c r="B58" s="48">
        <v>1</v>
      </c>
      <c r="C58" s="687" t="s">
        <v>210</v>
      </c>
      <c r="D58" s="688"/>
      <c r="E58" s="688"/>
      <c r="F58" s="688"/>
      <c r="G58" s="688"/>
      <c r="H58" s="689"/>
      <c r="I58" s="683">
        <v>46</v>
      </c>
      <c r="J58" s="684"/>
      <c r="K58" s="685" t="s">
        <v>183</v>
      </c>
      <c r="L58" s="685"/>
      <c r="M58" s="685"/>
      <c r="N58" s="686">
        <f>Q58/K58</f>
        <v>0</v>
      </c>
      <c r="O58" s="686"/>
      <c r="P58" s="686"/>
      <c r="Q58" s="540"/>
      <c r="R58" s="540"/>
      <c r="S58" s="541"/>
    </row>
    <row r="59" spans="2:21" ht="9.75" customHeight="1" collapsed="1">
      <c r="B59" s="46"/>
      <c r="C59" s="41"/>
      <c r="D59" s="41"/>
      <c r="E59" s="41"/>
      <c r="F59" s="41"/>
      <c r="G59" s="41"/>
      <c r="H59" s="41"/>
      <c r="I59" s="41"/>
      <c r="J59" s="41"/>
      <c r="K59" s="41"/>
      <c r="L59" s="19"/>
      <c r="M59" s="19"/>
      <c r="N59" s="19"/>
      <c r="O59" s="19"/>
      <c r="P59" s="19"/>
      <c r="Q59" s="19"/>
      <c r="R59" s="19"/>
      <c r="S59" s="19"/>
    </row>
    <row r="60" spans="2:21" ht="15.75" customHeight="1">
      <c r="B60" s="618" t="s">
        <v>72</v>
      </c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</row>
    <row r="61" spans="2:21" ht="15.75" customHeight="1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9" t="s">
        <v>30</v>
      </c>
      <c r="S61" s="10"/>
    </row>
    <row r="62" spans="2:21" ht="25.5" customHeight="1">
      <c r="B62" s="31" t="s">
        <v>25</v>
      </c>
      <c r="C62" s="535" t="s">
        <v>26</v>
      </c>
      <c r="D62" s="535"/>
      <c r="E62" s="535"/>
      <c r="F62" s="535"/>
      <c r="G62" s="535"/>
      <c r="H62" s="535"/>
      <c r="I62" s="535" t="s">
        <v>28</v>
      </c>
      <c r="J62" s="535"/>
      <c r="K62" s="535" t="s">
        <v>184</v>
      </c>
      <c r="L62" s="535"/>
      <c r="M62" s="535"/>
      <c r="N62" s="535" t="s">
        <v>185</v>
      </c>
      <c r="O62" s="535"/>
      <c r="P62" s="535"/>
      <c r="Q62" s="544" t="s">
        <v>37</v>
      </c>
      <c r="R62" s="545"/>
      <c r="S62" s="546"/>
    </row>
    <row r="63" spans="2:21" ht="12.75" customHeight="1">
      <c r="B63" s="31">
        <v>1</v>
      </c>
      <c r="C63" s="535">
        <v>2</v>
      </c>
      <c r="D63" s="535"/>
      <c r="E63" s="535"/>
      <c r="F63" s="535"/>
      <c r="G63" s="535"/>
      <c r="H63" s="535"/>
      <c r="I63" s="535">
        <v>3</v>
      </c>
      <c r="J63" s="535"/>
      <c r="K63" s="535">
        <v>4</v>
      </c>
      <c r="L63" s="535"/>
      <c r="M63" s="535"/>
      <c r="N63" s="535">
        <v>5</v>
      </c>
      <c r="O63" s="535"/>
      <c r="P63" s="535"/>
      <c r="Q63" s="544">
        <v>6</v>
      </c>
      <c r="R63" s="545"/>
      <c r="S63" s="546"/>
    </row>
    <row r="64" spans="2:21">
      <c r="B64" s="48">
        <v>2</v>
      </c>
      <c r="C64" s="698" t="s">
        <v>316</v>
      </c>
      <c r="D64" s="699"/>
      <c r="E64" s="699"/>
      <c r="F64" s="699"/>
      <c r="G64" s="699"/>
      <c r="H64" s="700"/>
      <c r="I64" s="683">
        <v>42</v>
      </c>
      <c r="J64" s="684"/>
      <c r="K64" s="695">
        <f>Q64/N64</f>
        <v>6.666666666666667</v>
      </c>
      <c r="L64" s="695"/>
      <c r="M64" s="695"/>
      <c r="N64" s="694">
        <v>150</v>
      </c>
      <c r="O64" s="686"/>
      <c r="P64" s="686"/>
      <c r="Q64" s="692">
        <v>1000</v>
      </c>
      <c r="R64" s="692"/>
      <c r="S64" s="693"/>
      <c r="T64" s="244"/>
      <c r="U64" s="61"/>
    </row>
    <row r="65" spans="2:22">
      <c r="B65" s="34"/>
      <c r="C65" s="608" t="s">
        <v>57</v>
      </c>
      <c r="D65" s="609"/>
      <c r="E65" s="609"/>
      <c r="F65" s="609"/>
      <c r="G65" s="609"/>
      <c r="H65" s="609"/>
      <c r="I65" s="609"/>
      <c r="J65" s="609"/>
      <c r="K65" s="609"/>
      <c r="L65" s="609"/>
      <c r="M65" s="609"/>
      <c r="N65" s="609"/>
      <c r="O65" s="609"/>
      <c r="P65" s="610"/>
      <c r="Q65" s="679">
        <f>SUM(Q64:S64)</f>
        <v>1000</v>
      </c>
      <c r="R65" s="680"/>
      <c r="S65" s="681"/>
      <c r="V65" s="62"/>
    </row>
    <row r="66" spans="2:22">
      <c r="B66" s="39"/>
      <c r="C66" s="20"/>
      <c r="D66" s="20"/>
      <c r="E66" s="20"/>
      <c r="F66" s="20"/>
      <c r="G66" s="20"/>
      <c r="H66" s="20"/>
      <c r="I66" s="20"/>
      <c r="J66" s="20"/>
      <c r="K66" s="138"/>
      <c r="L66" s="138"/>
      <c r="M66" s="138"/>
      <c r="N66" s="139"/>
      <c r="O66" s="139"/>
      <c r="P66" s="139"/>
      <c r="Q66" s="139"/>
      <c r="R66" s="139"/>
      <c r="S66" s="139"/>
      <c r="U66" s="62"/>
    </row>
    <row r="67" spans="2:22">
      <c r="B67" s="46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 t="s">
        <v>36</v>
      </c>
      <c r="S67" s="19"/>
      <c r="U67" s="62"/>
    </row>
    <row r="68" spans="2:22">
      <c r="B68" s="31" t="s">
        <v>25</v>
      </c>
      <c r="C68" s="535" t="s">
        <v>26</v>
      </c>
      <c r="D68" s="535"/>
      <c r="E68" s="535"/>
      <c r="F68" s="535"/>
      <c r="G68" s="535"/>
      <c r="H68" s="535"/>
      <c r="I68" s="535" t="s">
        <v>28</v>
      </c>
      <c r="J68" s="535"/>
      <c r="K68" s="535" t="s">
        <v>119</v>
      </c>
      <c r="L68" s="535"/>
      <c r="M68" s="535"/>
      <c r="N68" s="535" t="s">
        <v>120</v>
      </c>
      <c r="O68" s="535"/>
      <c r="P68" s="535"/>
      <c r="Q68" s="544" t="s">
        <v>37</v>
      </c>
      <c r="R68" s="545"/>
      <c r="S68" s="546"/>
    </row>
    <row r="69" spans="2:22">
      <c r="B69" s="31">
        <v>1</v>
      </c>
      <c r="C69" s="535">
        <v>2</v>
      </c>
      <c r="D69" s="535"/>
      <c r="E69" s="535"/>
      <c r="F69" s="535"/>
      <c r="G69" s="535"/>
      <c r="H69" s="535"/>
      <c r="I69" s="535">
        <v>3</v>
      </c>
      <c r="J69" s="535"/>
      <c r="K69" s="535">
        <v>4</v>
      </c>
      <c r="L69" s="535"/>
      <c r="M69" s="535"/>
      <c r="N69" s="535">
        <v>5</v>
      </c>
      <c r="O69" s="535"/>
      <c r="P69" s="535"/>
      <c r="Q69" s="544">
        <v>6</v>
      </c>
      <c r="R69" s="545"/>
      <c r="S69" s="546"/>
    </row>
    <row r="70" spans="2:22">
      <c r="B70" s="31">
        <v>1</v>
      </c>
      <c r="C70" s="529" t="s">
        <v>94</v>
      </c>
      <c r="D70" s="530"/>
      <c r="E70" s="530"/>
      <c r="F70" s="530"/>
      <c r="G70" s="530"/>
      <c r="H70" s="531"/>
      <c r="I70" s="683">
        <v>47</v>
      </c>
      <c r="J70" s="684"/>
      <c r="K70" s="722"/>
      <c r="L70" s="692"/>
      <c r="M70" s="693"/>
      <c r="N70" s="675"/>
      <c r="O70" s="715"/>
      <c r="P70" s="684"/>
      <c r="Q70" s="675"/>
      <c r="R70" s="676"/>
      <c r="S70" s="677"/>
    </row>
    <row r="71" spans="2:22">
      <c r="B71" s="31"/>
      <c r="C71" s="529" t="s">
        <v>181</v>
      </c>
      <c r="D71" s="530"/>
      <c r="E71" s="530"/>
      <c r="F71" s="530"/>
      <c r="G71" s="530"/>
      <c r="H71" s="531"/>
      <c r="I71" s="683">
        <v>47</v>
      </c>
      <c r="J71" s="684"/>
      <c r="K71" s="526">
        <f>Q71/N71</f>
        <v>326.87651331719132</v>
      </c>
      <c r="L71" s="527"/>
      <c r="M71" s="528"/>
      <c r="N71" s="675">
        <v>41.3</v>
      </c>
      <c r="O71" s="715"/>
      <c r="P71" s="684"/>
      <c r="Q71" s="539">
        <v>13500</v>
      </c>
      <c r="R71" s="540"/>
      <c r="S71" s="541"/>
    </row>
    <row r="72" spans="2:22">
      <c r="B72" s="34"/>
      <c r="C72" s="608" t="s">
        <v>57</v>
      </c>
      <c r="D72" s="609"/>
      <c r="E72" s="609"/>
      <c r="F72" s="609"/>
      <c r="G72" s="609"/>
      <c r="H72" s="609"/>
      <c r="I72" s="609"/>
      <c r="J72" s="609"/>
      <c r="K72" s="609"/>
      <c r="L72" s="609"/>
      <c r="M72" s="609"/>
      <c r="N72" s="609"/>
      <c r="O72" s="609"/>
      <c r="P72" s="610"/>
      <c r="Q72" s="576">
        <f>Q71</f>
        <v>13500</v>
      </c>
      <c r="R72" s="577"/>
      <c r="S72" s="578"/>
    </row>
    <row r="73" spans="2:22">
      <c r="B73" s="1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</row>
    <row r="74" spans="2:22">
      <c r="B74" s="51"/>
      <c r="C74" s="9"/>
      <c r="D74" s="49" t="s">
        <v>188</v>
      </c>
      <c r="E74" s="9"/>
      <c r="F74" s="42"/>
      <c r="G74" s="140">
        <f>P31+P38+Q45+L52+Q65+Q72</f>
        <v>198706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</row>
    <row r="75" spans="2:22">
      <c r="B75" s="52"/>
      <c r="C75" s="42"/>
      <c r="D75" s="42"/>
      <c r="E75" s="42"/>
      <c r="F75" s="42"/>
      <c r="G75" s="21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</row>
    <row r="76" spans="2:22">
      <c r="B76" s="53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</row>
    <row r="77" spans="2:22">
      <c r="B77" s="11" t="s">
        <v>95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 t="s">
        <v>60</v>
      </c>
      <c r="N77" s="19"/>
      <c r="O77" s="19"/>
      <c r="P77" s="19"/>
      <c r="Q77" s="19"/>
      <c r="R77" s="19"/>
      <c r="S77" s="19"/>
    </row>
    <row r="78" spans="2:22">
      <c r="B78" s="1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</row>
    <row r="79" spans="2:22">
      <c r="B79" s="11" t="s">
        <v>96</v>
      </c>
      <c r="D79" s="19"/>
      <c r="E79" s="19"/>
      <c r="F79" s="19"/>
      <c r="G79" s="19"/>
      <c r="H79" s="19"/>
      <c r="I79" s="19"/>
      <c r="J79" s="19"/>
      <c r="K79" s="19"/>
      <c r="L79" s="19"/>
      <c r="M79" s="19" t="s">
        <v>282</v>
      </c>
      <c r="N79" s="19"/>
      <c r="O79" s="19"/>
      <c r="P79" s="43" t="s">
        <v>61</v>
      </c>
      <c r="Q79" s="19"/>
      <c r="R79" s="9"/>
      <c r="S79" s="19"/>
    </row>
  </sheetData>
  <mergeCells count="127">
    <mergeCell ref="C72:P72"/>
    <mergeCell ref="Q72:S72"/>
    <mergeCell ref="C70:H70"/>
    <mergeCell ref="I70:J70"/>
    <mergeCell ref="K70:M70"/>
    <mergeCell ref="N70:P70"/>
    <mergeCell ref="Q70:S70"/>
    <mergeCell ref="C71:H71"/>
    <mergeCell ref="I71:J71"/>
    <mergeCell ref="K71:M71"/>
    <mergeCell ref="N71:P71"/>
    <mergeCell ref="Q71:S71"/>
    <mergeCell ref="C68:H68"/>
    <mergeCell ref="I68:J68"/>
    <mergeCell ref="K68:M68"/>
    <mergeCell ref="N68:P68"/>
    <mergeCell ref="Q68:S68"/>
    <mergeCell ref="C69:H69"/>
    <mergeCell ref="I69:J69"/>
    <mergeCell ref="K69:M69"/>
    <mergeCell ref="N69:P69"/>
    <mergeCell ref="Q69:S69"/>
    <mergeCell ref="C65:P65"/>
    <mergeCell ref="Q65:S65"/>
    <mergeCell ref="C64:H64"/>
    <mergeCell ref="I64:J64"/>
    <mergeCell ref="K64:M64"/>
    <mergeCell ref="N64:P64"/>
    <mergeCell ref="Q64:S64"/>
    <mergeCell ref="C63:H63"/>
    <mergeCell ref="I63:J63"/>
    <mergeCell ref="K63:M63"/>
    <mergeCell ref="N63:P63"/>
    <mergeCell ref="Q63:S63"/>
    <mergeCell ref="B60:S60"/>
    <mergeCell ref="C62:H62"/>
    <mergeCell ref="I62:J62"/>
    <mergeCell ref="K62:M62"/>
    <mergeCell ref="N62:P62"/>
    <mergeCell ref="Q62:S62"/>
    <mergeCell ref="C57:H57"/>
    <mergeCell ref="I57:J57"/>
    <mergeCell ref="K57:M57"/>
    <mergeCell ref="N57:P57"/>
    <mergeCell ref="Q57:S57"/>
    <mergeCell ref="C58:H58"/>
    <mergeCell ref="I58:J58"/>
    <mergeCell ref="K58:M58"/>
    <mergeCell ref="N58:P58"/>
    <mergeCell ref="Q58:S58"/>
    <mergeCell ref="B54:S54"/>
    <mergeCell ref="C56:H56"/>
    <mergeCell ref="I56:J56"/>
    <mergeCell ref="K56:M56"/>
    <mergeCell ref="N56:P56"/>
    <mergeCell ref="Q56:S56"/>
    <mergeCell ref="C52:K52"/>
    <mergeCell ref="L52:S52"/>
    <mergeCell ref="C50:I50"/>
    <mergeCell ref="J50:K50"/>
    <mergeCell ref="L50:S50"/>
    <mergeCell ref="C51:I51"/>
    <mergeCell ref="J51:K51"/>
    <mergeCell ref="L51:S51"/>
    <mergeCell ref="B47:S47"/>
    <mergeCell ref="C49:I49"/>
    <mergeCell ref="J49:K49"/>
    <mergeCell ref="L49:S49"/>
    <mergeCell ref="C45:P45"/>
    <mergeCell ref="Q45:S45"/>
    <mergeCell ref="W44:Y44"/>
    <mergeCell ref="C44:G44"/>
    <mergeCell ref="H44:I44"/>
    <mergeCell ref="J44:K44"/>
    <mergeCell ref="L44:N44"/>
    <mergeCell ref="O44:P44"/>
    <mergeCell ref="Q44:S44"/>
    <mergeCell ref="C43:G43"/>
    <mergeCell ref="H43:I43"/>
    <mergeCell ref="J43:K43"/>
    <mergeCell ref="L43:N43"/>
    <mergeCell ref="O43:P43"/>
    <mergeCell ref="Q43:S43"/>
    <mergeCell ref="B40:S40"/>
    <mergeCell ref="C42:G42"/>
    <mergeCell ref="H42:I42"/>
    <mergeCell ref="J42:K42"/>
    <mergeCell ref="L42:N42"/>
    <mergeCell ref="O42:P42"/>
    <mergeCell ref="Q42:S42"/>
    <mergeCell ref="C37:I37"/>
    <mergeCell ref="J37:O37"/>
    <mergeCell ref="P37:S37"/>
    <mergeCell ref="C38:I38"/>
    <mergeCell ref="J38:O38"/>
    <mergeCell ref="P38:S38"/>
    <mergeCell ref="C35:I35"/>
    <mergeCell ref="J35:O35"/>
    <mergeCell ref="P35:S35"/>
    <mergeCell ref="C36:I36"/>
    <mergeCell ref="J36:O36"/>
    <mergeCell ref="P36:S36"/>
    <mergeCell ref="B33:S33"/>
    <mergeCell ref="C34:I34"/>
    <mergeCell ref="J34:O34"/>
    <mergeCell ref="P34:S34"/>
    <mergeCell ref="C31:I31"/>
    <mergeCell ref="J31:O31"/>
    <mergeCell ref="P31:S31"/>
    <mergeCell ref="C29:I29"/>
    <mergeCell ref="J29:O29"/>
    <mergeCell ref="P29:S29"/>
    <mergeCell ref="C30:I30"/>
    <mergeCell ref="J30:O30"/>
    <mergeCell ref="P30:S30"/>
    <mergeCell ref="C27:I27"/>
    <mergeCell ref="J27:O27"/>
    <mergeCell ref="P27:S27"/>
    <mergeCell ref="C28:I28"/>
    <mergeCell ref="J28:O28"/>
    <mergeCell ref="P28:S28"/>
    <mergeCell ref="B2:G3"/>
    <mergeCell ref="M2:S3"/>
    <mergeCell ref="F6:M6"/>
    <mergeCell ref="B7:S7"/>
    <mergeCell ref="F8:M8"/>
    <mergeCell ref="B26:S26"/>
  </mergeCells>
  <pageMargins left="0.31496062992125984" right="0.31496062992125984" top="0.35433070866141736" bottom="0.35433070866141736" header="0.31496062992125984" footer="0.31496062992125984"/>
  <pageSetup paperSize="9" scale="80" orientation="portrait" r:id="rId1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8"/>
  </sheetPr>
  <dimension ref="A1:Y218"/>
  <sheetViews>
    <sheetView showGridLines="0" view="pageBreakPreview" topLeftCell="B1" zoomScale="60" zoomScaleNormal="100" workbookViewId="0">
      <selection activeCell="Q130" sqref="Q130:S130"/>
    </sheetView>
  </sheetViews>
  <sheetFormatPr defaultRowHeight="13.2" outlineLevelRow="1"/>
  <cols>
    <col min="1" max="1" width="3.33203125" hidden="1" customWidth="1"/>
    <col min="2" max="2" width="4.6640625" style="239" customWidth="1"/>
    <col min="3" max="6" width="4.6640625" style="6" customWidth="1"/>
    <col min="7" max="7" width="11.109375" style="6" customWidth="1"/>
    <col min="8" max="8" width="4.6640625" style="6" customWidth="1"/>
    <col min="9" max="9" width="3.44140625" style="6" customWidth="1"/>
    <col min="10" max="10" width="5.44140625" style="6" customWidth="1"/>
    <col min="11" max="11" width="4.6640625" style="6" customWidth="1"/>
    <col min="12" max="12" width="4.5546875" style="6" customWidth="1"/>
    <col min="13" max="13" width="6.109375" style="6" customWidth="1"/>
    <col min="14" max="17" width="4.6640625" style="6" customWidth="1"/>
    <col min="18" max="18" width="21.44140625" style="6" customWidth="1"/>
    <col min="19" max="19" width="1.5546875" style="6" customWidth="1"/>
    <col min="20" max="20" width="9.6640625" customWidth="1"/>
    <col min="21" max="21" width="22.44140625" customWidth="1"/>
    <col min="22" max="22" width="10.88671875" customWidth="1"/>
  </cols>
  <sheetData>
    <row r="1" spans="2:21">
      <c r="B1" s="56"/>
      <c r="M1" s="11" t="s">
        <v>113</v>
      </c>
      <c r="N1" s="11"/>
      <c r="O1" s="11"/>
      <c r="P1" s="11"/>
      <c r="Q1" s="11"/>
      <c r="R1" s="12"/>
      <c r="S1" s="12"/>
      <c r="U1" s="1"/>
    </row>
    <row r="2" spans="2:21" ht="12.75" customHeight="1">
      <c r="B2" s="56"/>
      <c r="M2" s="567" t="s">
        <v>241</v>
      </c>
      <c r="N2" s="567"/>
      <c r="O2" s="567"/>
      <c r="P2" s="567"/>
      <c r="Q2" s="567"/>
      <c r="R2" s="567"/>
      <c r="S2" s="567"/>
      <c r="U2" s="1"/>
    </row>
    <row r="3" spans="2:21" ht="12.75" customHeight="1">
      <c r="B3" s="493"/>
      <c r="C3" s="493"/>
      <c r="D3" s="493"/>
      <c r="E3" s="493"/>
      <c r="F3" s="493"/>
      <c r="G3" s="493"/>
      <c r="M3" s="567"/>
      <c r="N3" s="567"/>
      <c r="O3" s="567"/>
      <c r="P3" s="567"/>
      <c r="Q3" s="567"/>
      <c r="R3" s="567"/>
      <c r="S3" s="567"/>
    </row>
    <row r="4" spans="2:21">
      <c r="B4" s="56"/>
      <c r="M4" s="11" t="s">
        <v>353</v>
      </c>
      <c r="N4" s="11"/>
      <c r="O4" s="11"/>
      <c r="P4" s="11"/>
      <c r="Q4" s="11"/>
      <c r="R4" s="12"/>
      <c r="S4" s="12"/>
    </row>
    <row r="5" spans="2:21" ht="12.75" customHeight="1">
      <c r="B5" s="56"/>
      <c r="M5" s="11" t="s">
        <v>66</v>
      </c>
      <c r="N5" s="11"/>
      <c r="O5" s="11"/>
      <c r="P5" s="11"/>
      <c r="Q5" s="11"/>
      <c r="R5" s="9"/>
      <c r="S5" s="9"/>
    </row>
    <row r="6" spans="2:21">
      <c r="F6" s="554" t="s">
        <v>24</v>
      </c>
      <c r="G6" s="554"/>
      <c r="H6" s="554"/>
      <c r="I6" s="554"/>
      <c r="J6" s="554"/>
      <c r="K6" s="554"/>
      <c r="L6" s="554"/>
      <c r="M6" s="554"/>
    </row>
    <row r="7" spans="2:21">
      <c r="F7" s="554" t="s">
        <v>393</v>
      </c>
      <c r="G7" s="554"/>
      <c r="H7" s="554"/>
      <c r="I7" s="554"/>
      <c r="J7" s="554"/>
      <c r="K7" s="554"/>
      <c r="L7" s="554"/>
      <c r="M7" s="554"/>
    </row>
    <row r="8" spans="2:21" ht="13.5" customHeight="1">
      <c r="F8" s="555" t="s">
        <v>175</v>
      </c>
      <c r="G8" s="555"/>
      <c r="H8" s="555"/>
      <c r="I8" s="555"/>
      <c r="J8" s="555"/>
      <c r="K8" s="555"/>
      <c r="L8" s="555"/>
      <c r="M8" s="555"/>
    </row>
    <row r="9" spans="2:21" ht="19.5" customHeight="1"/>
    <row r="10" spans="2:21" ht="9.75" hidden="1" customHeight="1" outlineLevel="1">
      <c r="B10" s="246"/>
      <c r="C10" s="248"/>
      <c r="D10" s="248"/>
      <c r="E10" s="248"/>
      <c r="F10" s="248"/>
      <c r="G10" s="248"/>
      <c r="H10" s="248"/>
      <c r="I10" s="248"/>
      <c r="J10" s="248"/>
      <c r="K10" s="248"/>
      <c r="L10" s="57"/>
      <c r="M10" s="57"/>
      <c r="N10" s="57"/>
      <c r="O10" s="57"/>
      <c r="P10" s="57"/>
      <c r="Q10" s="57"/>
      <c r="R10" s="57"/>
      <c r="S10" s="57"/>
    </row>
    <row r="11" spans="2:21" ht="15.75" hidden="1" customHeight="1" outlineLevel="1">
      <c r="B11" s="568" t="s">
        <v>74</v>
      </c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</row>
    <row r="12" spans="2:21" ht="15.75" hidden="1" customHeight="1" outlineLevel="1">
      <c r="B12" s="24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</row>
    <row r="13" spans="2:21" ht="35.25" hidden="1" customHeight="1" outlineLevel="1">
      <c r="B13" s="5" t="s">
        <v>25</v>
      </c>
      <c r="C13" s="553" t="s">
        <v>26</v>
      </c>
      <c r="D13" s="553"/>
      <c r="E13" s="553"/>
      <c r="F13" s="553"/>
      <c r="G13" s="553"/>
      <c r="H13" s="553"/>
      <c r="I13" s="553" t="s">
        <v>28</v>
      </c>
      <c r="J13" s="553"/>
      <c r="K13" s="556" t="s">
        <v>161</v>
      </c>
      <c r="L13" s="557"/>
      <c r="M13" s="558"/>
      <c r="N13" s="553" t="s">
        <v>162</v>
      </c>
      <c r="O13" s="553"/>
      <c r="P13" s="553"/>
      <c r="Q13" s="553" t="s">
        <v>37</v>
      </c>
      <c r="R13" s="553"/>
      <c r="S13" s="553"/>
    </row>
    <row r="14" spans="2:21" ht="13.5" hidden="1" customHeight="1" outlineLevel="1">
      <c r="B14" s="5">
        <v>1</v>
      </c>
      <c r="C14" s="553">
        <v>2</v>
      </c>
      <c r="D14" s="553"/>
      <c r="E14" s="553"/>
      <c r="F14" s="553"/>
      <c r="G14" s="553"/>
      <c r="H14" s="553"/>
      <c r="I14" s="553">
        <v>3</v>
      </c>
      <c r="J14" s="553"/>
      <c r="K14" s="556">
        <v>4</v>
      </c>
      <c r="L14" s="557"/>
      <c r="M14" s="558"/>
      <c r="N14" s="553">
        <v>5</v>
      </c>
      <c r="O14" s="553"/>
      <c r="P14" s="553"/>
      <c r="Q14" s="553">
        <v>6</v>
      </c>
      <c r="R14" s="553"/>
      <c r="S14" s="553"/>
    </row>
    <row r="15" spans="2:21" ht="18" hidden="1" customHeight="1" outlineLevel="1">
      <c r="B15" s="5">
        <v>2</v>
      </c>
      <c r="C15" s="473" t="s">
        <v>174</v>
      </c>
      <c r="D15" s="491"/>
      <c r="E15" s="491"/>
      <c r="F15" s="491"/>
      <c r="G15" s="491"/>
      <c r="H15" s="569"/>
      <c r="I15" s="559" t="s">
        <v>78</v>
      </c>
      <c r="J15" s="560"/>
      <c r="K15" s="561"/>
      <c r="L15" s="562"/>
      <c r="M15" s="563"/>
      <c r="N15" s="561"/>
      <c r="O15" s="562"/>
      <c r="P15" s="563"/>
      <c r="Q15" s="561"/>
      <c r="R15" s="562"/>
      <c r="S15" s="563"/>
    </row>
    <row r="16" spans="2:21" ht="13.95" hidden="1" customHeight="1" outlineLevel="1">
      <c r="B16" s="564" t="s">
        <v>57</v>
      </c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6"/>
      <c r="Q16" s="576">
        <f>Q15</f>
        <v>0</v>
      </c>
      <c r="R16" s="577"/>
      <c r="S16" s="578"/>
    </row>
    <row r="17" spans="2:19" hidden="1" outlineLevel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59"/>
      <c r="R17" s="59"/>
      <c r="S17" s="59"/>
    </row>
    <row r="18" spans="2:19" hidden="1" outlineLevel="1">
      <c r="B18" s="568" t="s">
        <v>72</v>
      </c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</row>
    <row r="19" spans="2:19" hidden="1" outlineLevel="1">
      <c r="B19" s="24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2:19" ht="26.4" hidden="1" outlineLevel="1">
      <c r="B20" s="5" t="s">
        <v>25</v>
      </c>
      <c r="C20" s="553" t="s">
        <v>26</v>
      </c>
      <c r="D20" s="553"/>
      <c r="E20" s="553"/>
      <c r="F20" s="553"/>
      <c r="G20" s="553"/>
      <c r="H20" s="553"/>
      <c r="I20" s="553" t="s">
        <v>28</v>
      </c>
      <c r="J20" s="553"/>
      <c r="K20" s="556" t="s">
        <v>161</v>
      </c>
      <c r="L20" s="557"/>
      <c r="M20" s="558"/>
      <c r="N20" s="553" t="s">
        <v>162</v>
      </c>
      <c r="O20" s="553"/>
      <c r="P20" s="553"/>
      <c r="Q20" s="553" t="s">
        <v>37</v>
      </c>
      <c r="R20" s="553"/>
      <c r="S20" s="553"/>
    </row>
    <row r="21" spans="2:19" hidden="1" outlineLevel="1">
      <c r="B21" s="5">
        <v>1</v>
      </c>
      <c r="C21" s="553">
        <v>2</v>
      </c>
      <c r="D21" s="553"/>
      <c r="E21" s="553"/>
      <c r="F21" s="553"/>
      <c r="G21" s="553"/>
      <c r="H21" s="553"/>
      <c r="I21" s="553">
        <v>3</v>
      </c>
      <c r="J21" s="553"/>
      <c r="K21" s="556">
        <v>4</v>
      </c>
      <c r="L21" s="557"/>
      <c r="M21" s="558"/>
      <c r="N21" s="553">
        <v>5</v>
      </c>
      <c r="O21" s="553"/>
      <c r="P21" s="553"/>
      <c r="Q21" s="553">
        <v>6</v>
      </c>
      <c r="R21" s="553"/>
      <c r="S21" s="553"/>
    </row>
    <row r="22" spans="2:19" hidden="1" outlineLevel="1">
      <c r="B22" s="5">
        <v>1</v>
      </c>
      <c r="C22" s="473" t="s">
        <v>178</v>
      </c>
      <c r="D22" s="491"/>
      <c r="E22" s="491"/>
      <c r="F22" s="491"/>
      <c r="G22" s="491"/>
      <c r="H22" s="569"/>
      <c r="I22" s="559" t="s">
        <v>78</v>
      </c>
      <c r="J22" s="560"/>
      <c r="K22" s="570"/>
      <c r="L22" s="571"/>
      <c r="M22" s="572"/>
      <c r="N22" s="573"/>
      <c r="O22" s="574"/>
      <c r="P22" s="575"/>
      <c r="Q22" s="573"/>
      <c r="R22" s="574"/>
      <c r="S22" s="575"/>
    </row>
    <row r="23" spans="2:19" hidden="1" outlineLevel="1">
      <c r="B23" s="564" t="s">
        <v>57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6"/>
      <c r="Q23" s="576">
        <f>Q22</f>
        <v>0</v>
      </c>
      <c r="R23" s="577"/>
      <c r="S23" s="578"/>
    </row>
    <row r="24" spans="2:19" hidden="1" outlineLevel="1">
      <c r="B24" s="250"/>
      <c r="C24" s="57"/>
      <c r="D24" s="57"/>
      <c r="E24" s="57"/>
      <c r="F24" s="57"/>
      <c r="G24" s="57"/>
      <c r="H24" s="57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2:19" hidden="1" outlineLevel="1">
      <c r="B25" s="251"/>
      <c r="D25" s="252" t="s">
        <v>188</v>
      </c>
      <c r="F25" s="63"/>
      <c r="G25" s="240">
        <f>Q16+Q23</f>
        <v>0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2:19" hidden="1" outlineLevel="1">
      <c r="B26" s="251"/>
      <c r="D26" s="252"/>
      <c r="F26" s="63"/>
      <c r="G26" s="59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spans="2:19" hidden="1" outlineLevel="1">
      <c r="B27" s="250"/>
      <c r="C27" s="57"/>
      <c r="D27" s="57"/>
      <c r="E27" s="57"/>
      <c r="F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2:19" hidden="1" outlineLevel="1">
      <c r="B28" s="56" t="s">
        <v>95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 t="s">
        <v>60</v>
      </c>
      <c r="N28" s="57"/>
      <c r="O28" s="57"/>
      <c r="P28" s="57"/>
      <c r="Q28" s="57"/>
      <c r="R28" s="57"/>
      <c r="S28" s="57"/>
    </row>
    <row r="29" spans="2:19" hidden="1" outlineLevel="1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2:19" hidden="1" outlineLevel="1">
      <c r="B30" s="56" t="s">
        <v>96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 t="s">
        <v>131</v>
      </c>
      <c r="N30" s="57"/>
      <c r="O30" s="57"/>
      <c r="P30" s="253" t="s">
        <v>61</v>
      </c>
      <c r="Q30" s="57"/>
      <c r="S30" s="57"/>
    </row>
    <row r="31" spans="2:19" hidden="1" outlineLevel="1">
      <c r="D31" s="57"/>
      <c r="E31" s="57"/>
      <c r="F31" s="57"/>
      <c r="G31" s="57"/>
      <c r="H31" s="57"/>
    </row>
    <row r="32" spans="2:19" hidden="1" outlineLevel="1">
      <c r="B32" s="56"/>
      <c r="M32" s="56" t="s">
        <v>113</v>
      </c>
      <c r="N32" s="56"/>
      <c r="O32" s="56"/>
      <c r="P32" s="56"/>
      <c r="Q32" s="56"/>
      <c r="R32" s="247"/>
      <c r="S32" s="247"/>
    </row>
    <row r="33" spans="2:19" hidden="1" outlineLevel="1">
      <c r="B33" s="493"/>
      <c r="C33" s="493"/>
      <c r="D33" s="493"/>
      <c r="E33" s="493"/>
      <c r="F33" s="493"/>
      <c r="G33" s="493"/>
      <c r="M33" s="493" t="s">
        <v>176</v>
      </c>
      <c r="N33" s="493"/>
      <c r="O33" s="493"/>
      <c r="P33" s="493"/>
      <c r="Q33" s="493"/>
      <c r="R33" s="493"/>
      <c r="S33" s="493"/>
    </row>
    <row r="34" spans="2:19" hidden="1" outlineLevel="1">
      <c r="B34" s="493"/>
      <c r="C34" s="493"/>
      <c r="D34" s="493"/>
      <c r="E34" s="493"/>
      <c r="F34" s="493"/>
      <c r="G34" s="493"/>
      <c r="M34" s="493"/>
      <c r="N34" s="493"/>
      <c r="O34" s="493"/>
      <c r="P34" s="493"/>
      <c r="Q34" s="493"/>
      <c r="R34" s="493"/>
      <c r="S34" s="493"/>
    </row>
    <row r="35" spans="2:19" hidden="1" outlineLevel="1">
      <c r="B35" s="56"/>
      <c r="M35" s="56" t="s">
        <v>177</v>
      </c>
      <c r="N35" s="56"/>
      <c r="O35" s="56"/>
      <c r="P35" s="56"/>
      <c r="Q35" s="56"/>
      <c r="R35" s="247"/>
      <c r="S35" s="247"/>
    </row>
    <row r="36" spans="2:19" hidden="1" outlineLevel="1">
      <c r="B36" s="56"/>
      <c r="M36" s="56" t="s">
        <v>66</v>
      </c>
      <c r="N36" s="56"/>
      <c r="O36" s="56"/>
      <c r="P36" s="56"/>
      <c r="Q36" s="56"/>
    </row>
    <row r="37" spans="2:19" hidden="1" outlineLevel="1">
      <c r="B37" s="6"/>
    </row>
    <row r="38" spans="2:19" hidden="1" outlineLevel="1">
      <c r="B38" s="6"/>
      <c r="G38" s="554" t="s">
        <v>24</v>
      </c>
      <c r="H38" s="554"/>
      <c r="I38" s="554"/>
      <c r="J38" s="554"/>
      <c r="K38" s="554"/>
      <c r="L38" s="554"/>
      <c r="M38" s="554"/>
      <c r="N38" s="554"/>
    </row>
    <row r="39" spans="2:19" hidden="1" outlineLevel="1">
      <c r="B39" s="6"/>
      <c r="G39" s="554" t="s">
        <v>194</v>
      </c>
      <c r="H39" s="554"/>
      <c r="I39" s="554"/>
      <c r="J39" s="554"/>
      <c r="K39" s="554"/>
      <c r="L39" s="554"/>
      <c r="M39" s="554"/>
      <c r="N39" s="554"/>
    </row>
    <row r="40" spans="2:19" hidden="1" outlineLevel="1">
      <c r="B40" s="6"/>
      <c r="F40" s="254"/>
      <c r="G40" s="555" t="s">
        <v>175</v>
      </c>
      <c r="H40" s="555"/>
      <c r="I40" s="555"/>
      <c r="J40" s="555"/>
      <c r="K40" s="555"/>
      <c r="L40" s="555"/>
      <c r="M40" s="555"/>
      <c r="N40" s="555"/>
    </row>
    <row r="41" spans="2:19" hidden="1" outlineLevel="1">
      <c r="B41" s="6"/>
    </row>
    <row r="42" spans="2:19" hidden="1" outlineLevel="1">
      <c r="B42" s="255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7"/>
      <c r="Q42" s="258"/>
      <c r="R42" s="258"/>
      <c r="S42" s="258"/>
    </row>
    <row r="43" spans="2:19" hidden="1" outlineLevel="1">
      <c r="B43" s="568" t="s">
        <v>74</v>
      </c>
      <c r="C43" s="568"/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</row>
    <row r="44" spans="2:19" hidden="1" outlineLevel="1">
      <c r="B44" s="24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 t="s">
        <v>30</v>
      </c>
      <c r="S44" s="57"/>
    </row>
    <row r="45" spans="2:19" ht="26.4" hidden="1" outlineLevel="1">
      <c r="B45" s="5" t="s">
        <v>25</v>
      </c>
      <c r="C45" s="553" t="s">
        <v>26</v>
      </c>
      <c r="D45" s="553"/>
      <c r="E45" s="553"/>
      <c r="F45" s="553"/>
      <c r="G45" s="553"/>
      <c r="H45" s="553"/>
      <c r="I45" s="553"/>
      <c r="J45" s="553" t="s">
        <v>28</v>
      </c>
      <c r="K45" s="553"/>
      <c r="L45" s="556" t="s">
        <v>117</v>
      </c>
      <c r="M45" s="557"/>
      <c r="N45" s="557"/>
      <c r="O45" s="557"/>
      <c r="P45" s="557"/>
      <c r="Q45" s="557"/>
      <c r="R45" s="557"/>
      <c r="S45" s="558"/>
    </row>
    <row r="46" spans="2:19" hidden="1" outlineLevel="1">
      <c r="B46" s="5">
        <v>1</v>
      </c>
      <c r="C46" s="553">
        <v>2</v>
      </c>
      <c r="D46" s="553"/>
      <c r="E46" s="553"/>
      <c r="F46" s="553"/>
      <c r="G46" s="553"/>
      <c r="H46" s="553"/>
      <c r="I46" s="553"/>
      <c r="J46" s="553">
        <v>3</v>
      </c>
      <c r="K46" s="553"/>
      <c r="L46" s="556">
        <v>4</v>
      </c>
      <c r="M46" s="557"/>
      <c r="N46" s="557"/>
      <c r="O46" s="557"/>
      <c r="P46" s="557"/>
      <c r="Q46" s="557"/>
      <c r="R46" s="557"/>
      <c r="S46" s="558"/>
    </row>
    <row r="47" spans="2:19" ht="24" hidden="1" customHeight="1" outlineLevel="1">
      <c r="B47" s="5">
        <v>1</v>
      </c>
      <c r="C47" s="473" t="s">
        <v>128</v>
      </c>
      <c r="D47" s="491"/>
      <c r="E47" s="491"/>
      <c r="F47" s="491"/>
      <c r="G47" s="491"/>
      <c r="H47" s="491"/>
      <c r="I47" s="569"/>
      <c r="J47" s="579" t="s">
        <v>31</v>
      </c>
      <c r="K47" s="579"/>
      <c r="L47" s="580">
        <v>0</v>
      </c>
      <c r="M47" s="581"/>
      <c r="N47" s="581"/>
      <c r="O47" s="581"/>
      <c r="P47" s="581"/>
      <c r="Q47" s="581"/>
      <c r="R47" s="581"/>
      <c r="S47" s="582"/>
    </row>
    <row r="48" spans="2:19" hidden="1" outlineLevel="1">
      <c r="B48" s="5"/>
      <c r="C48" s="583" t="s">
        <v>57</v>
      </c>
      <c r="D48" s="583"/>
      <c r="E48" s="583"/>
      <c r="F48" s="583"/>
      <c r="G48" s="583"/>
      <c r="H48" s="583"/>
      <c r="I48" s="583"/>
      <c r="J48" s="584"/>
      <c r="K48" s="585"/>
      <c r="L48" s="586">
        <f>L47</f>
        <v>0</v>
      </c>
      <c r="M48" s="586"/>
      <c r="N48" s="586"/>
      <c r="O48" s="586"/>
      <c r="P48" s="586"/>
      <c r="Q48" s="586"/>
      <c r="R48" s="586"/>
      <c r="S48" s="587"/>
    </row>
    <row r="49" spans="2:19" hidden="1" outlineLevel="1"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60"/>
      <c r="Q49" s="261"/>
      <c r="R49" s="57"/>
      <c r="S49" s="57"/>
    </row>
    <row r="50" spans="2:19" hidden="1" outlineLevel="1">
      <c r="B50" s="568" t="s">
        <v>72</v>
      </c>
      <c r="C50" s="568"/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</row>
    <row r="51" spans="2:19" hidden="1" outlineLevel="1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57" t="s">
        <v>30</v>
      </c>
      <c r="S51" s="249"/>
    </row>
    <row r="52" spans="2:19" ht="26.4" hidden="1" outlineLevel="1">
      <c r="B52" s="5" t="s">
        <v>25</v>
      </c>
      <c r="C52" s="553" t="s">
        <v>26</v>
      </c>
      <c r="D52" s="553"/>
      <c r="E52" s="553"/>
      <c r="F52" s="553"/>
      <c r="G52" s="553"/>
      <c r="H52" s="553"/>
      <c r="I52" s="553" t="s">
        <v>28</v>
      </c>
      <c r="J52" s="553"/>
      <c r="K52" s="556" t="s">
        <v>161</v>
      </c>
      <c r="L52" s="557"/>
      <c r="M52" s="558"/>
      <c r="N52" s="553" t="s">
        <v>162</v>
      </c>
      <c r="O52" s="553"/>
      <c r="P52" s="553"/>
      <c r="Q52" s="553" t="s">
        <v>37</v>
      </c>
      <c r="R52" s="553"/>
      <c r="S52" s="553"/>
    </row>
    <row r="53" spans="2:19" hidden="1" outlineLevel="1">
      <c r="B53" s="5">
        <v>1</v>
      </c>
      <c r="C53" s="553">
        <v>2</v>
      </c>
      <c r="D53" s="553"/>
      <c r="E53" s="553"/>
      <c r="F53" s="553"/>
      <c r="G53" s="553"/>
      <c r="H53" s="553"/>
      <c r="I53" s="553">
        <v>3</v>
      </c>
      <c r="J53" s="553"/>
      <c r="K53" s="556">
        <v>4</v>
      </c>
      <c r="L53" s="557"/>
      <c r="M53" s="558"/>
      <c r="N53" s="553">
        <v>5</v>
      </c>
      <c r="O53" s="553"/>
      <c r="P53" s="553"/>
      <c r="Q53" s="553">
        <v>6</v>
      </c>
      <c r="R53" s="553"/>
      <c r="S53" s="553"/>
    </row>
    <row r="54" spans="2:19" hidden="1" outlineLevel="1">
      <c r="B54" s="5"/>
      <c r="C54" s="502"/>
      <c r="D54" s="502"/>
      <c r="E54" s="502"/>
      <c r="F54" s="502"/>
      <c r="G54" s="502"/>
      <c r="H54" s="502"/>
      <c r="I54" s="553"/>
      <c r="J54" s="553"/>
      <c r="K54" s="588"/>
      <c r="L54" s="589"/>
      <c r="M54" s="590"/>
      <c r="N54" s="591"/>
      <c r="O54" s="553"/>
      <c r="P54" s="553"/>
      <c r="Q54" s="553">
        <v>0</v>
      </c>
      <c r="R54" s="553"/>
      <c r="S54" s="553"/>
    </row>
    <row r="55" spans="2:19" hidden="1" outlineLevel="1">
      <c r="B55" s="584" t="s">
        <v>57</v>
      </c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  <c r="N55" s="585"/>
      <c r="O55" s="585"/>
      <c r="P55" s="592"/>
      <c r="Q55" s="593">
        <f>SUM(Q54:S54)</f>
        <v>0</v>
      </c>
      <c r="R55" s="593"/>
      <c r="S55" s="593"/>
    </row>
    <row r="56" spans="2:19" hidden="1" outlineLevel="1">
      <c r="B56" s="6"/>
    </row>
    <row r="57" spans="2:19" hidden="1" outlineLevel="1">
      <c r="B57" s="6"/>
    </row>
    <row r="58" spans="2:19" hidden="1" outlineLevel="1">
      <c r="B58" s="250"/>
      <c r="D58" s="252" t="s">
        <v>188</v>
      </c>
      <c r="F58" s="63"/>
      <c r="G58" s="594">
        <f>L48+Q55</f>
        <v>0</v>
      </c>
      <c r="H58" s="59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spans="2:19" hidden="1" outlineLevel="1">
      <c r="B59" s="251"/>
      <c r="C59" s="63"/>
      <c r="D59" s="63"/>
      <c r="E59" s="63"/>
      <c r="F59" s="63"/>
      <c r="G59" s="59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spans="2:19" hidden="1" outlineLevel="1">
      <c r="B60" s="250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2:19" hidden="1" outlineLevel="1">
      <c r="B61" s="56" t="s">
        <v>95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 t="s">
        <v>60</v>
      </c>
      <c r="N61" s="57"/>
      <c r="O61" s="57"/>
      <c r="P61" s="57"/>
      <c r="Q61" s="57"/>
      <c r="R61" s="57"/>
      <c r="S61" s="57"/>
    </row>
    <row r="62" spans="2:19" hidden="1" outlineLevel="1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2:19" hidden="1" outlineLevel="1">
      <c r="B63" s="56" t="s">
        <v>96</v>
      </c>
      <c r="D63" s="57"/>
      <c r="E63" s="57"/>
      <c r="F63" s="57"/>
      <c r="G63" s="57"/>
      <c r="H63" s="57"/>
      <c r="I63" s="57"/>
      <c r="J63" s="57"/>
      <c r="K63" s="57"/>
      <c r="L63" s="57"/>
      <c r="M63" s="57" t="s">
        <v>131</v>
      </c>
      <c r="N63" s="57"/>
      <c r="O63" s="57"/>
      <c r="P63" s="253" t="s">
        <v>61</v>
      </c>
      <c r="Q63" s="57"/>
      <c r="S63" s="57"/>
    </row>
    <row r="64" spans="2:19" hidden="1" outlineLevel="1"/>
    <row r="65" spans="2:19" hidden="1" outlineLevel="1"/>
    <row r="66" spans="2:19" hidden="1" outlineLevel="1">
      <c r="B66" s="56"/>
      <c r="M66" s="56" t="s">
        <v>113</v>
      </c>
      <c r="N66" s="56"/>
      <c r="O66" s="56"/>
      <c r="P66" s="56"/>
      <c r="Q66" s="56"/>
      <c r="R66" s="247"/>
      <c r="S66" s="247"/>
    </row>
    <row r="67" spans="2:19" hidden="1" outlineLevel="1">
      <c r="B67" s="493"/>
      <c r="C67" s="493"/>
      <c r="D67" s="493"/>
      <c r="E67" s="493"/>
      <c r="F67" s="493"/>
      <c r="G67" s="493"/>
      <c r="M67" s="493" t="s">
        <v>176</v>
      </c>
      <c r="N67" s="493"/>
      <c r="O67" s="493"/>
      <c r="P67" s="493"/>
      <c r="Q67" s="493"/>
      <c r="R67" s="493"/>
      <c r="S67" s="493"/>
    </row>
    <row r="68" spans="2:19" hidden="1" outlineLevel="1">
      <c r="B68" s="493"/>
      <c r="C68" s="493"/>
      <c r="D68" s="493"/>
      <c r="E68" s="493"/>
      <c r="F68" s="493"/>
      <c r="G68" s="493"/>
      <c r="M68" s="493"/>
      <c r="N68" s="493"/>
      <c r="O68" s="493"/>
      <c r="P68" s="493"/>
      <c r="Q68" s="493"/>
      <c r="R68" s="493"/>
      <c r="S68" s="493"/>
    </row>
    <row r="69" spans="2:19" hidden="1" outlineLevel="1">
      <c r="B69" s="56"/>
      <c r="M69" s="56" t="s">
        <v>177</v>
      </c>
      <c r="N69" s="56"/>
      <c r="O69" s="56"/>
      <c r="P69" s="56"/>
      <c r="Q69" s="56"/>
      <c r="R69" s="247"/>
      <c r="S69" s="247"/>
    </row>
    <row r="70" spans="2:19" hidden="1" outlineLevel="1">
      <c r="B70" s="56"/>
      <c r="M70" s="56" t="s">
        <v>66</v>
      </c>
      <c r="N70" s="56"/>
      <c r="O70" s="56"/>
      <c r="P70" s="56"/>
      <c r="Q70" s="56"/>
    </row>
    <row r="71" spans="2:19" hidden="1" outlineLevel="1">
      <c r="B71" s="6"/>
    </row>
    <row r="72" spans="2:19" hidden="1" outlineLevel="1">
      <c r="B72" s="6"/>
      <c r="G72" s="554" t="s">
        <v>24</v>
      </c>
      <c r="H72" s="554"/>
      <c r="I72" s="554"/>
      <c r="J72" s="554"/>
      <c r="K72" s="554"/>
      <c r="L72" s="554"/>
      <c r="M72" s="554"/>
      <c r="N72" s="554"/>
    </row>
    <row r="73" spans="2:19" hidden="1" outlineLevel="1">
      <c r="B73" s="6"/>
      <c r="F73" s="554" t="s">
        <v>195</v>
      </c>
      <c r="G73" s="554"/>
      <c r="H73" s="554"/>
      <c r="I73" s="554"/>
      <c r="J73" s="554"/>
      <c r="K73" s="554"/>
      <c r="L73" s="554"/>
      <c r="M73" s="554"/>
      <c r="N73" s="554"/>
      <c r="O73" s="554"/>
      <c r="P73" s="554"/>
    </row>
    <row r="74" spans="2:19" hidden="1" outlineLevel="1">
      <c r="B74" s="6"/>
      <c r="F74" s="254"/>
      <c r="G74" s="555" t="s">
        <v>175</v>
      </c>
      <c r="H74" s="555"/>
      <c r="I74" s="555"/>
      <c r="J74" s="555"/>
      <c r="K74" s="555"/>
      <c r="L74" s="555"/>
      <c r="M74" s="555"/>
      <c r="N74" s="555"/>
    </row>
    <row r="75" spans="2:19" hidden="1" outlineLevel="1">
      <c r="B75" s="6"/>
    </row>
    <row r="76" spans="2:19" ht="10.5" customHeight="1" collapsed="1">
      <c r="B76" s="595" t="s">
        <v>99</v>
      </c>
      <c r="C76" s="595"/>
      <c r="D76" s="595"/>
      <c r="E76" s="595"/>
      <c r="F76" s="595"/>
      <c r="G76" s="595"/>
      <c r="H76" s="595"/>
      <c r="I76" s="595"/>
      <c r="J76" s="595"/>
      <c r="K76" s="595"/>
      <c r="L76" s="595"/>
      <c r="M76" s="595"/>
      <c r="N76" s="595"/>
      <c r="O76" s="595"/>
      <c r="P76" s="595"/>
      <c r="Q76" s="595"/>
      <c r="R76" s="595"/>
      <c r="S76" s="595"/>
    </row>
    <row r="77" spans="2:19" s="3" customFormat="1" ht="15" customHeight="1">
      <c r="B77" s="14" t="s">
        <v>25</v>
      </c>
      <c r="C77" s="544" t="s">
        <v>26</v>
      </c>
      <c r="D77" s="545"/>
      <c r="E77" s="545"/>
      <c r="F77" s="545"/>
      <c r="G77" s="545"/>
      <c r="H77" s="545"/>
      <c r="I77" s="546"/>
      <c r="J77" s="544" t="s">
        <v>28</v>
      </c>
      <c r="K77" s="545"/>
      <c r="L77" s="545"/>
      <c r="M77" s="545"/>
      <c r="N77" s="545"/>
      <c r="O77" s="546"/>
      <c r="P77" s="544" t="s">
        <v>27</v>
      </c>
      <c r="Q77" s="545"/>
      <c r="R77" s="545"/>
      <c r="S77" s="546"/>
    </row>
    <row r="78" spans="2:19" s="3" customFormat="1" ht="12" customHeight="1">
      <c r="B78" s="31">
        <v>1</v>
      </c>
      <c r="C78" s="544">
        <v>2</v>
      </c>
      <c r="D78" s="545"/>
      <c r="E78" s="545"/>
      <c r="F78" s="545"/>
      <c r="G78" s="545"/>
      <c r="H78" s="545"/>
      <c r="I78" s="546"/>
      <c r="J78" s="544">
        <v>3</v>
      </c>
      <c r="K78" s="545"/>
      <c r="L78" s="545"/>
      <c r="M78" s="545"/>
      <c r="N78" s="545"/>
      <c r="O78" s="546"/>
      <c r="P78" s="544">
        <v>4</v>
      </c>
      <c r="Q78" s="545"/>
      <c r="R78" s="545"/>
      <c r="S78" s="546"/>
    </row>
    <row r="79" spans="2:19" s="3" customFormat="1" ht="13.5" customHeight="1">
      <c r="B79" s="34">
        <v>1</v>
      </c>
      <c r="C79" s="598" t="s">
        <v>198</v>
      </c>
      <c r="D79" s="599"/>
      <c r="E79" s="599"/>
      <c r="F79" s="599"/>
      <c r="G79" s="599"/>
      <c r="H79" s="599"/>
      <c r="I79" s="600"/>
      <c r="J79" s="601" t="s">
        <v>215</v>
      </c>
      <c r="K79" s="602"/>
      <c r="L79" s="602"/>
      <c r="M79" s="602"/>
      <c r="N79" s="602"/>
      <c r="O79" s="603"/>
      <c r="P79" s="604">
        <f>'смета О'!K121</f>
        <v>3612700</v>
      </c>
      <c r="Q79" s="489"/>
      <c r="R79" s="489"/>
      <c r="S79" s="490"/>
    </row>
    <row r="80" spans="2:19" s="3" customFormat="1" ht="18.75" customHeight="1">
      <c r="B80" s="34">
        <v>1</v>
      </c>
      <c r="C80" s="529" t="s">
        <v>378</v>
      </c>
      <c r="D80" s="530"/>
      <c r="E80" s="530"/>
      <c r="F80" s="530"/>
      <c r="G80" s="530"/>
      <c r="H80" s="530"/>
      <c r="I80" s="531"/>
      <c r="J80" s="601" t="s">
        <v>213</v>
      </c>
      <c r="K80" s="602"/>
      <c r="L80" s="602"/>
      <c r="M80" s="602"/>
      <c r="N80" s="602"/>
      <c r="O80" s="603"/>
      <c r="P80" s="604">
        <f>'смета О'!H76</f>
        <v>475070</v>
      </c>
      <c r="Q80" s="471"/>
      <c r="R80" s="471"/>
      <c r="S80" s="472"/>
    </row>
    <row r="81" spans="2:21" s="3" customFormat="1" ht="13.5" customHeight="1">
      <c r="B81" s="34">
        <v>2</v>
      </c>
      <c r="C81" s="598" t="s">
        <v>199</v>
      </c>
      <c r="D81" s="599"/>
      <c r="E81" s="599"/>
      <c r="F81" s="599"/>
      <c r="G81" s="599"/>
      <c r="H81" s="599"/>
      <c r="I81" s="600"/>
      <c r="J81" s="601" t="s">
        <v>205</v>
      </c>
      <c r="K81" s="602"/>
      <c r="L81" s="602"/>
      <c r="M81" s="602"/>
      <c r="N81" s="602"/>
      <c r="O81" s="603"/>
      <c r="P81" s="604">
        <f>'смета О'!K124</f>
        <v>1018984</v>
      </c>
      <c r="Q81" s="614"/>
      <c r="R81" s="614"/>
      <c r="S81" s="615"/>
    </row>
    <row r="82" spans="2:21" s="3" customFormat="1" ht="18.75" customHeight="1">
      <c r="B82" s="34">
        <v>1</v>
      </c>
      <c r="C82" s="529" t="s">
        <v>377</v>
      </c>
      <c r="D82" s="530"/>
      <c r="E82" s="530"/>
      <c r="F82" s="530"/>
      <c r="G82" s="530"/>
      <c r="H82" s="530"/>
      <c r="I82" s="531"/>
      <c r="J82" s="601" t="s">
        <v>213</v>
      </c>
      <c r="K82" s="602"/>
      <c r="L82" s="602"/>
      <c r="M82" s="602"/>
      <c r="N82" s="602"/>
      <c r="O82" s="603"/>
      <c r="P82" s="604">
        <f>'смета О'!H81</f>
        <v>159670</v>
      </c>
      <c r="Q82" s="614"/>
      <c r="R82" s="614"/>
      <c r="S82" s="615"/>
    </row>
    <row r="83" spans="2:21" s="3" customFormat="1" ht="15" customHeight="1">
      <c r="B83" s="33"/>
      <c r="C83" s="605" t="s">
        <v>101</v>
      </c>
      <c r="D83" s="606"/>
      <c r="E83" s="606"/>
      <c r="F83" s="606"/>
      <c r="G83" s="606"/>
      <c r="H83" s="606"/>
      <c r="I83" s="607"/>
      <c r="J83" s="608"/>
      <c r="K83" s="609"/>
      <c r="L83" s="609"/>
      <c r="M83" s="609"/>
      <c r="N83" s="609"/>
      <c r="O83" s="610"/>
      <c r="P83" s="611">
        <f>SUM(P79:P82)</f>
        <v>5266424</v>
      </c>
      <c r="Q83" s="612"/>
      <c r="R83" s="612"/>
      <c r="S83" s="613"/>
    </row>
    <row r="84" spans="2:21" s="3" customFormat="1" ht="15" customHeight="1">
      <c r="B84" s="241"/>
      <c r="C84" s="242"/>
      <c r="D84" s="242"/>
      <c r="E84" s="242"/>
      <c r="F84" s="242"/>
      <c r="G84" s="242"/>
      <c r="H84" s="242"/>
      <c r="I84" s="242"/>
      <c r="J84" s="241"/>
      <c r="K84" s="241"/>
      <c r="L84" s="241"/>
      <c r="M84" s="241"/>
      <c r="N84" s="241"/>
      <c r="O84" s="241"/>
      <c r="P84" s="243"/>
      <c r="Q84" s="243"/>
      <c r="R84" s="243"/>
      <c r="S84" s="243"/>
    </row>
    <row r="85" spans="2:21" hidden="1" outlineLevel="1">
      <c r="B85" s="597" t="s">
        <v>202</v>
      </c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597"/>
      <c r="S85" s="597"/>
    </row>
    <row r="86" spans="2:21" s="3" customFormat="1" ht="25.5" hidden="1" customHeight="1" outlineLevel="1">
      <c r="B86" s="14" t="s">
        <v>25</v>
      </c>
      <c r="C86" s="544" t="s">
        <v>26</v>
      </c>
      <c r="D86" s="545"/>
      <c r="E86" s="545"/>
      <c r="F86" s="545"/>
      <c r="G86" s="545"/>
      <c r="H86" s="545"/>
      <c r="I86" s="546"/>
      <c r="J86" s="544" t="s">
        <v>28</v>
      </c>
      <c r="K86" s="545"/>
      <c r="L86" s="545"/>
      <c r="M86" s="545"/>
      <c r="N86" s="545"/>
      <c r="O86" s="546"/>
      <c r="P86" s="544" t="s">
        <v>27</v>
      </c>
      <c r="Q86" s="545"/>
      <c r="R86" s="545"/>
      <c r="S86" s="546"/>
    </row>
    <row r="87" spans="2:21" s="3" customFormat="1" hidden="1" outlineLevel="1">
      <c r="B87" s="31">
        <v>1</v>
      </c>
      <c r="C87" s="544">
        <v>2</v>
      </c>
      <c r="D87" s="545"/>
      <c r="E87" s="545"/>
      <c r="F87" s="545"/>
      <c r="G87" s="545"/>
      <c r="H87" s="545"/>
      <c r="I87" s="546"/>
      <c r="J87" s="544">
        <v>3</v>
      </c>
      <c r="K87" s="545"/>
      <c r="L87" s="545"/>
      <c r="M87" s="545"/>
      <c r="N87" s="545"/>
      <c r="O87" s="546"/>
      <c r="P87" s="544">
        <v>4</v>
      </c>
      <c r="Q87" s="545"/>
      <c r="R87" s="545"/>
      <c r="S87" s="546"/>
    </row>
    <row r="88" spans="2:21" s="3" customFormat="1" ht="12.75" hidden="1" customHeight="1" outlineLevel="1">
      <c r="B88" s="31">
        <v>1</v>
      </c>
      <c r="C88" s="529" t="s">
        <v>212</v>
      </c>
      <c r="D88" s="530"/>
      <c r="E88" s="530"/>
      <c r="F88" s="530"/>
      <c r="G88" s="530"/>
      <c r="H88" s="530"/>
      <c r="I88" s="531"/>
      <c r="J88" s="601" t="s">
        <v>229</v>
      </c>
      <c r="K88" s="602"/>
      <c r="L88" s="602"/>
      <c r="M88" s="602"/>
      <c r="N88" s="602"/>
      <c r="O88" s="603"/>
      <c r="P88" s="604"/>
      <c r="Q88" s="616"/>
      <c r="R88" s="616"/>
      <c r="S88" s="617"/>
    </row>
    <row r="89" spans="2:21" s="3" customFormat="1" hidden="1" outlineLevel="1">
      <c r="B89" s="33"/>
      <c r="C89" s="605" t="s">
        <v>101</v>
      </c>
      <c r="D89" s="606"/>
      <c r="E89" s="606"/>
      <c r="F89" s="606"/>
      <c r="G89" s="606"/>
      <c r="H89" s="606"/>
      <c r="I89" s="607"/>
      <c r="J89" s="608"/>
      <c r="K89" s="609"/>
      <c r="L89" s="609"/>
      <c r="M89" s="609"/>
      <c r="N89" s="609"/>
      <c r="O89" s="610"/>
      <c r="P89" s="611">
        <f>P88</f>
        <v>0</v>
      </c>
      <c r="Q89" s="612"/>
      <c r="R89" s="612"/>
      <c r="S89" s="613"/>
    </row>
    <row r="90" spans="2:21" collapsed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2:21" ht="15" customHeight="1">
      <c r="B91" s="595" t="s">
        <v>102</v>
      </c>
      <c r="C91" s="595"/>
      <c r="D91" s="595"/>
      <c r="E91" s="595"/>
      <c r="F91" s="595"/>
      <c r="G91" s="595"/>
      <c r="H91" s="595"/>
      <c r="I91" s="595"/>
      <c r="J91" s="595"/>
      <c r="K91" s="595"/>
      <c r="L91" s="595"/>
      <c r="M91" s="595"/>
      <c r="N91" s="595"/>
      <c r="O91" s="595"/>
      <c r="P91" s="595"/>
      <c r="Q91" s="595"/>
      <c r="R91" s="595"/>
      <c r="S91" s="595"/>
      <c r="U91" s="71">
        <f>P83+P99</f>
        <v>6856827</v>
      </c>
    </row>
    <row r="92" spans="2:21" ht="15.75" customHeight="1">
      <c r="B92" s="9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2:21" s="3" customFormat="1" ht="15.75" customHeight="1">
      <c r="B93" s="14" t="s">
        <v>25</v>
      </c>
      <c r="C93" s="544" t="s">
        <v>26</v>
      </c>
      <c r="D93" s="545"/>
      <c r="E93" s="545"/>
      <c r="F93" s="545"/>
      <c r="G93" s="545"/>
      <c r="H93" s="545"/>
      <c r="I93" s="546"/>
      <c r="J93" s="544" t="s">
        <v>28</v>
      </c>
      <c r="K93" s="545"/>
      <c r="L93" s="545"/>
      <c r="M93" s="545"/>
      <c r="N93" s="545"/>
      <c r="O93" s="546"/>
      <c r="P93" s="544" t="s">
        <v>27</v>
      </c>
      <c r="Q93" s="545"/>
      <c r="R93" s="545"/>
      <c r="S93" s="546"/>
    </row>
    <row r="94" spans="2:21" s="3" customFormat="1" ht="13.5" customHeight="1">
      <c r="B94" s="31">
        <v>1</v>
      </c>
      <c r="C94" s="544">
        <v>2</v>
      </c>
      <c r="D94" s="545"/>
      <c r="E94" s="545"/>
      <c r="F94" s="545"/>
      <c r="G94" s="545"/>
      <c r="H94" s="545"/>
      <c r="I94" s="546"/>
      <c r="J94" s="544">
        <v>3</v>
      </c>
      <c r="K94" s="545"/>
      <c r="L94" s="545"/>
      <c r="M94" s="545"/>
      <c r="N94" s="545"/>
      <c r="O94" s="546"/>
      <c r="P94" s="544">
        <v>4</v>
      </c>
      <c r="Q94" s="545"/>
      <c r="R94" s="545"/>
      <c r="S94" s="546"/>
    </row>
    <row r="95" spans="2:21" s="3" customFormat="1" ht="26.25" customHeight="1">
      <c r="B95" s="34">
        <v>1</v>
      </c>
      <c r="C95" s="529" t="s">
        <v>200</v>
      </c>
      <c r="D95" s="530"/>
      <c r="E95" s="530"/>
      <c r="F95" s="530"/>
      <c r="G95" s="530"/>
      <c r="H95" s="530"/>
      <c r="I95" s="531"/>
      <c r="J95" s="601" t="s">
        <v>230</v>
      </c>
      <c r="K95" s="602"/>
      <c r="L95" s="602"/>
      <c r="M95" s="602"/>
      <c r="N95" s="602"/>
      <c r="O95" s="603"/>
      <c r="P95" s="604">
        <f>'смета О'!K123</f>
        <v>1091000</v>
      </c>
      <c r="Q95" s="616"/>
      <c r="R95" s="616"/>
      <c r="S95" s="617"/>
    </row>
    <row r="96" spans="2:21" s="3" customFormat="1" ht="26.25" customHeight="1">
      <c r="B96" s="34">
        <v>1</v>
      </c>
      <c r="C96" s="529" t="s">
        <v>380</v>
      </c>
      <c r="D96" s="530"/>
      <c r="E96" s="530"/>
      <c r="F96" s="530"/>
      <c r="G96" s="530"/>
      <c r="H96" s="530"/>
      <c r="I96" s="531"/>
      <c r="J96" s="601" t="s">
        <v>230</v>
      </c>
      <c r="K96" s="602"/>
      <c r="L96" s="602"/>
      <c r="M96" s="602"/>
      <c r="N96" s="602"/>
      <c r="O96" s="603"/>
      <c r="P96" s="604">
        <f>'смета О'!K78</f>
        <v>143460</v>
      </c>
      <c r="Q96" s="616"/>
      <c r="R96" s="616"/>
      <c r="S96" s="617"/>
    </row>
    <row r="97" spans="1:19" s="3" customFormat="1" ht="27" customHeight="1">
      <c r="B97" s="34">
        <v>2</v>
      </c>
      <c r="C97" s="529" t="s">
        <v>201</v>
      </c>
      <c r="D97" s="530"/>
      <c r="E97" s="530"/>
      <c r="F97" s="530"/>
      <c r="G97" s="530"/>
      <c r="H97" s="530"/>
      <c r="I97" s="531"/>
      <c r="J97" s="601" t="s">
        <v>233</v>
      </c>
      <c r="K97" s="602"/>
      <c r="L97" s="602"/>
      <c r="M97" s="602"/>
      <c r="N97" s="602"/>
      <c r="O97" s="603"/>
      <c r="P97" s="604">
        <f>'смета О'!K125</f>
        <v>307733</v>
      </c>
      <c r="Q97" s="616"/>
      <c r="R97" s="616"/>
      <c r="S97" s="617"/>
    </row>
    <row r="98" spans="1:19" s="3" customFormat="1" ht="26.25" customHeight="1">
      <c r="B98" s="34">
        <v>1</v>
      </c>
      <c r="C98" s="529" t="s">
        <v>379</v>
      </c>
      <c r="D98" s="530"/>
      <c r="E98" s="530"/>
      <c r="F98" s="530"/>
      <c r="G98" s="530"/>
      <c r="H98" s="530"/>
      <c r="I98" s="531"/>
      <c r="J98" s="601" t="s">
        <v>230</v>
      </c>
      <c r="K98" s="602"/>
      <c r="L98" s="602"/>
      <c r="M98" s="602"/>
      <c r="N98" s="602"/>
      <c r="O98" s="603"/>
      <c r="P98" s="604">
        <f>'смета О'!K83</f>
        <v>48210</v>
      </c>
      <c r="Q98" s="616"/>
      <c r="R98" s="616"/>
      <c r="S98" s="617"/>
    </row>
    <row r="99" spans="1:19" s="3" customFormat="1" ht="15" customHeight="1">
      <c r="B99" s="33"/>
      <c r="C99" s="605" t="s">
        <v>101</v>
      </c>
      <c r="D99" s="606"/>
      <c r="E99" s="606"/>
      <c r="F99" s="606"/>
      <c r="G99" s="606"/>
      <c r="H99" s="606"/>
      <c r="I99" s="607"/>
      <c r="J99" s="608"/>
      <c r="K99" s="609"/>
      <c r="L99" s="609"/>
      <c r="M99" s="609"/>
      <c r="N99" s="609"/>
      <c r="O99" s="610"/>
      <c r="P99" s="611">
        <f>SUM(P95:P98)</f>
        <v>1590403</v>
      </c>
      <c r="Q99" s="612"/>
      <c r="R99" s="612"/>
      <c r="S99" s="613"/>
    </row>
    <row r="100" spans="1:19" ht="15" customHeight="1">
      <c r="B100" s="15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  <c r="N100" s="18"/>
      <c r="O100" s="18"/>
      <c r="P100" s="17"/>
      <c r="Q100" s="18"/>
      <c r="R100" s="18"/>
      <c r="S100" s="18"/>
    </row>
    <row r="101" spans="1:19" s="3" customFormat="1" ht="15" customHeight="1" outlineLevel="1">
      <c r="B101" s="55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21"/>
      <c r="Q101" s="21"/>
      <c r="R101" s="21"/>
      <c r="S101" s="21"/>
    </row>
    <row r="102" spans="1:19" s="3" customFormat="1" ht="15" customHeight="1" outlineLevel="1">
      <c r="B102" s="618" t="s">
        <v>132</v>
      </c>
      <c r="C102" s="618"/>
      <c r="D102" s="618"/>
      <c r="E102" s="618"/>
      <c r="F102" s="618"/>
      <c r="G102" s="618"/>
      <c r="H102" s="618"/>
      <c r="I102" s="618"/>
      <c r="J102" s="618"/>
      <c r="K102" s="618"/>
      <c r="L102" s="618"/>
      <c r="M102" s="618"/>
      <c r="N102" s="618"/>
      <c r="O102" s="618"/>
      <c r="P102" s="618"/>
      <c r="Q102" s="618"/>
      <c r="R102" s="618"/>
      <c r="S102" s="618"/>
    </row>
    <row r="103" spans="1:19" s="3" customFormat="1" ht="15" customHeight="1" outlineLevel="1"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40"/>
      <c r="Q103" s="36"/>
      <c r="R103" s="19"/>
      <c r="S103" s="19"/>
    </row>
    <row r="104" spans="1:19" s="3" customFormat="1" ht="15" customHeight="1" outlineLevel="1">
      <c r="B104" s="31" t="s">
        <v>25</v>
      </c>
      <c r="C104" s="544" t="s">
        <v>26</v>
      </c>
      <c r="D104" s="545"/>
      <c r="E104" s="545"/>
      <c r="F104" s="545"/>
      <c r="G104" s="545"/>
      <c r="H104" s="545"/>
      <c r="I104" s="546"/>
      <c r="J104" s="544" t="s">
        <v>28</v>
      </c>
      <c r="K104" s="546"/>
      <c r="L104" s="544" t="s">
        <v>117</v>
      </c>
      <c r="M104" s="545"/>
      <c r="N104" s="545"/>
      <c r="O104" s="545"/>
      <c r="P104" s="545"/>
      <c r="Q104" s="545"/>
      <c r="R104" s="545"/>
      <c r="S104" s="546"/>
    </row>
    <row r="105" spans="1:19" s="3" customFormat="1" ht="15" customHeight="1" outlineLevel="1">
      <c r="B105" s="31">
        <v>1</v>
      </c>
      <c r="C105" s="544">
        <v>2</v>
      </c>
      <c r="D105" s="545"/>
      <c r="E105" s="545"/>
      <c r="F105" s="545"/>
      <c r="G105" s="545"/>
      <c r="H105" s="545"/>
      <c r="I105" s="546"/>
      <c r="J105" s="544">
        <v>3</v>
      </c>
      <c r="K105" s="546"/>
      <c r="L105" s="544">
        <v>4</v>
      </c>
      <c r="M105" s="545"/>
      <c r="N105" s="545"/>
      <c r="O105" s="545"/>
      <c r="P105" s="545"/>
      <c r="Q105" s="545"/>
      <c r="R105" s="545"/>
      <c r="S105" s="546"/>
    </row>
    <row r="106" spans="1:19" s="3" customFormat="1" ht="27.6" customHeight="1" outlineLevel="1">
      <c r="B106" s="31">
        <v>1</v>
      </c>
      <c r="C106" s="529" t="s">
        <v>259</v>
      </c>
      <c r="D106" s="530"/>
      <c r="E106" s="530"/>
      <c r="F106" s="530"/>
      <c r="G106" s="530"/>
      <c r="H106" s="530"/>
      <c r="I106" s="531"/>
      <c r="J106" s="623" t="s">
        <v>217</v>
      </c>
      <c r="K106" s="624"/>
      <c r="L106" s="625">
        <f>'смета О'!K129</f>
        <v>431753</v>
      </c>
      <c r="M106" s="626"/>
      <c r="N106" s="626"/>
      <c r="O106" s="626"/>
      <c r="P106" s="626"/>
      <c r="Q106" s="626"/>
      <c r="R106" s="626"/>
      <c r="S106" s="627"/>
    </row>
    <row r="107" spans="1:19" s="3" customFormat="1" ht="27.6" customHeight="1" outlineLevel="1">
      <c r="B107" s="31">
        <v>2</v>
      </c>
      <c r="C107" s="529" t="s">
        <v>260</v>
      </c>
      <c r="D107" s="530"/>
      <c r="E107" s="530"/>
      <c r="F107" s="530"/>
      <c r="G107" s="530"/>
      <c r="H107" s="530"/>
      <c r="I107" s="531"/>
      <c r="J107" s="623" t="s">
        <v>217</v>
      </c>
      <c r="K107" s="624"/>
      <c r="L107" s="625">
        <f>'смета О'!K87</f>
        <v>5890</v>
      </c>
      <c r="M107" s="626"/>
      <c r="N107" s="626"/>
      <c r="O107" s="626"/>
      <c r="P107" s="626"/>
      <c r="Q107" s="626"/>
      <c r="R107" s="626"/>
      <c r="S107" s="627"/>
    </row>
    <row r="108" spans="1:19" s="3" customFormat="1" ht="15" customHeight="1" outlineLevel="1">
      <c r="B108" s="31"/>
      <c r="C108" s="547" t="s">
        <v>57</v>
      </c>
      <c r="D108" s="548"/>
      <c r="E108" s="548"/>
      <c r="F108" s="548"/>
      <c r="G108" s="548"/>
      <c r="H108" s="548"/>
      <c r="I108" s="548"/>
      <c r="J108" s="548"/>
      <c r="K108" s="548"/>
      <c r="L108" s="619">
        <f>SUM(L106:S107)</f>
        <v>437643</v>
      </c>
      <c r="M108" s="619"/>
      <c r="N108" s="619"/>
      <c r="O108" s="619"/>
      <c r="P108" s="619"/>
      <c r="Q108" s="619"/>
      <c r="R108" s="619"/>
      <c r="S108" s="620"/>
    </row>
    <row r="109" spans="1:19" s="3" customFormat="1" ht="15" customHeight="1" outlineLevel="1">
      <c r="B109" s="39"/>
      <c r="C109" s="20"/>
      <c r="D109" s="20"/>
      <c r="E109" s="20"/>
      <c r="F109" s="20"/>
      <c r="G109" s="20"/>
      <c r="H109" s="20"/>
      <c r="I109" s="20"/>
      <c r="J109" s="20"/>
      <c r="K109" s="20"/>
      <c r="L109" s="322"/>
      <c r="M109" s="322"/>
      <c r="N109" s="322"/>
      <c r="O109" s="322"/>
      <c r="P109" s="322"/>
      <c r="Q109" s="322"/>
      <c r="R109" s="322"/>
      <c r="S109" s="322"/>
    </row>
    <row r="110" spans="1:19">
      <c r="A110" s="525" t="s">
        <v>485</v>
      </c>
      <c r="B110" s="525"/>
      <c r="C110" s="525"/>
      <c r="D110" s="525"/>
      <c r="E110" s="525"/>
      <c r="F110" s="525"/>
      <c r="G110" s="525"/>
      <c r="H110" s="525"/>
      <c r="I110" s="525"/>
      <c r="J110" s="525"/>
      <c r="K110" s="525"/>
      <c r="L110" s="525"/>
      <c r="M110" s="525"/>
      <c r="N110" s="525"/>
      <c r="O110" s="525"/>
      <c r="P110" s="525"/>
      <c r="Q110" s="525"/>
      <c r="R110" s="525"/>
      <c r="S110"/>
    </row>
    <row r="111" spans="1:19" s="3" customFormat="1" ht="15" customHeight="1" outlineLevel="1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9" t="s">
        <v>30</v>
      </c>
      <c r="S111" s="10"/>
    </row>
    <row r="112" spans="1:19" s="3" customFormat="1" ht="24.75" customHeight="1" outlineLevel="1">
      <c r="B112" s="14" t="s">
        <v>25</v>
      </c>
      <c r="C112" s="544" t="s">
        <v>26</v>
      </c>
      <c r="D112" s="545"/>
      <c r="E112" s="545"/>
      <c r="F112" s="545"/>
      <c r="G112" s="545"/>
      <c r="H112" s="545"/>
      <c r="I112" s="546"/>
      <c r="J112" s="31" t="s">
        <v>28</v>
      </c>
      <c r="K112" s="544" t="s">
        <v>62</v>
      </c>
      <c r="L112" s="546"/>
      <c r="M112" s="32" t="s">
        <v>104</v>
      </c>
      <c r="N112" s="544" t="s">
        <v>39</v>
      </c>
      <c r="O112" s="545"/>
      <c r="P112" s="546"/>
      <c r="Q112" s="544" t="s">
        <v>67</v>
      </c>
      <c r="R112" s="545"/>
      <c r="S112" s="546"/>
    </row>
    <row r="113" spans="1:19" s="3" customFormat="1" ht="15" customHeight="1" outlineLevel="1">
      <c r="B113" s="31">
        <v>1</v>
      </c>
      <c r="C113" s="544">
        <v>2</v>
      </c>
      <c r="D113" s="545"/>
      <c r="E113" s="545"/>
      <c r="F113" s="545"/>
      <c r="G113" s="545"/>
      <c r="H113" s="545"/>
      <c r="I113" s="546"/>
      <c r="J113" s="31">
        <v>3</v>
      </c>
      <c r="K113" s="544">
        <v>4</v>
      </c>
      <c r="L113" s="546"/>
      <c r="M113" s="31">
        <v>5</v>
      </c>
      <c r="N113" s="544">
        <v>6</v>
      </c>
      <c r="O113" s="545"/>
      <c r="P113" s="546"/>
      <c r="Q113" s="544">
        <v>7</v>
      </c>
      <c r="R113" s="545"/>
      <c r="S113" s="546"/>
    </row>
    <row r="114" spans="1:19" s="3" customFormat="1" ht="15" customHeight="1" outlineLevel="1">
      <c r="B114" s="31">
        <v>1</v>
      </c>
      <c r="C114" s="529" t="s">
        <v>187</v>
      </c>
      <c r="D114" s="530"/>
      <c r="E114" s="530"/>
      <c r="F114" s="530"/>
      <c r="G114" s="530"/>
      <c r="H114" s="530"/>
      <c r="I114" s="531"/>
      <c r="J114" s="58"/>
      <c r="K114" s="628">
        <f>Q114/N114/M114</f>
        <v>78.431372549019613</v>
      </c>
      <c r="L114" s="629"/>
      <c r="M114" s="35">
        <v>170</v>
      </c>
      <c r="N114" s="544">
        <v>15</v>
      </c>
      <c r="O114" s="545"/>
      <c r="P114" s="546"/>
      <c r="Q114" s="630">
        <v>200000</v>
      </c>
      <c r="R114" s="631"/>
      <c r="S114" s="632"/>
    </row>
    <row r="115" spans="1:19" s="3" customFormat="1" ht="15" customHeight="1" outlineLevel="1">
      <c r="B115" s="321"/>
      <c r="C115" s="547" t="s">
        <v>57</v>
      </c>
      <c r="D115" s="485"/>
      <c r="E115" s="485"/>
      <c r="F115" s="485"/>
      <c r="G115" s="485"/>
      <c r="H115" s="485"/>
      <c r="I115" s="485"/>
      <c r="J115" s="485"/>
      <c r="K115" s="485"/>
      <c r="L115" s="485"/>
      <c r="M115" s="485"/>
      <c r="N115" s="485"/>
      <c r="O115" s="485"/>
      <c r="P115" s="485"/>
      <c r="Q115" s="577">
        <f>Q114</f>
        <v>200000</v>
      </c>
      <c r="R115" s="621"/>
      <c r="S115" s="622"/>
    </row>
    <row r="116" spans="1:19" s="3" customFormat="1" ht="15" customHeight="1" outlineLevel="1">
      <c r="B116" s="39"/>
      <c r="C116" s="20"/>
      <c r="D116" s="20"/>
      <c r="E116" s="20"/>
      <c r="F116" s="20"/>
      <c r="G116" s="20"/>
      <c r="H116" s="20"/>
      <c r="I116" s="20"/>
      <c r="J116" s="20"/>
      <c r="K116" s="20"/>
      <c r="L116" s="322"/>
      <c r="M116" s="322"/>
      <c r="N116" s="322"/>
      <c r="O116" s="322"/>
      <c r="P116" s="322"/>
      <c r="Q116" s="322"/>
      <c r="R116" s="322"/>
      <c r="S116" s="322"/>
    </row>
    <row r="117" spans="1:19" ht="9" customHeight="1"/>
    <row r="118" spans="1:19" hidden="1"/>
    <row r="119" spans="1:19" hidden="1"/>
    <row r="120" spans="1:19" hidden="1"/>
    <row r="121" spans="1:19" hidden="1"/>
    <row r="122" spans="1:19" hidden="1"/>
    <row r="123" spans="1:19" ht="13.5" hidden="1" customHeight="1">
      <c r="A123" s="39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</row>
    <row r="124" spans="1:19">
      <c r="A124" s="525" t="s">
        <v>485</v>
      </c>
      <c r="B124" s="525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525"/>
      <c r="O124" s="525"/>
      <c r="P124" s="525"/>
      <c r="Q124" s="525"/>
      <c r="R124" s="525"/>
      <c r="S124"/>
    </row>
    <row r="125" spans="1:19" ht="13.5" customHeight="1">
      <c r="A125" s="3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9" t="s">
        <v>30</v>
      </c>
      <c r="S125" s="10"/>
    </row>
    <row r="126" spans="1:19" ht="13.5" customHeight="1">
      <c r="A126" s="39"/>
      <c r="B126" s="31" t="s">
        <v>25</v>
      </c>
      <c r="C126" s="535" t="s">
        <v>26</v>
      </c>
      <c r="D126" s="535"/>
      <c r="E126" s="535"/>
      <c r="F126" s="535"/>
      <c r="G126" s="535"/>
      <c r="H126" s="535"/>
      <c r="I126" s="535" t="s">
        <v>28</v>
      </c>
      <c r="J126" s="535"/>
      <c r="K126" s="641" t="s">
        <v>62</v>
      </c>
      <c r="L126" s="641"/>
      <c r="M126" s="32" t="s">
        <v>63</v>
      </c>
      <c r="N126" s="535" t="s">
        <v>39</v>
      </c>
      <c r="O126" s="535"/>
      <c r="P126" s="535"/>
      <c r="Q126" s="544" t="s">
        <v>67</v>
      </c>
      <c r="R126" s="545"/>
      <c r="S126" s="546"/>
    </row>
    <row r="127" spans="1:19" ht="13.5" customHeight="1">
      <c r="A127" s="39"/>
      <c r="B127" s="31">
        <v>1</v>
      </c>
      <c r="C127" s="535">
        <v>2</v>
      </c>
      <c r="D127" s="535"/>
      <c r="E127" s="535"/>
      <c r="F127" s="535"/>
      <c r="G127" s="535"/>
      <c r="H127" s="535"/>
      <c r="I127" s="535">
        <v>3</v>
      </c>
      <c r="J127" s="535"/>
      <c r="K127" s="535">
        <v>4</v>
      </c>
      <c r="L127" s="535"/>
      <c r="M127" s="31">
        <v>5</v>
      </c>
      <c r="N127" s="535">
        <v>6</v>
      </c>
      <c r="O127" s="535"/>
      <c r="P127" s="535"/>
      <c r="Q127" s="544">
        <v>7</v>
      </c>
      <c r="R127" s="545"/>
      <c r="S127" s="546"/>
    </row>
    <row r="128" spans="1:19" ht="26.25" customHeight="1">
      <c r="A128" s="39"/>
      <c r="B128" s="31">
        <v>1</v>
      </c>
      <c r="C128" s="529" t="s">
        <v>220</v>
      </c>
      <c r="D128" s="530"/>
      <c r="E128" s="530"/>
      <c r="F128" s="530"/>
      <c r="G128" s="530"/>
      <c r="H128" s="530"/>
      <c r="I128" s="646" t="s">
        <v>238</v>
      </c>
      <c r="J128" s="646"/>
      <c r="K128" s="628">
        <v>20</v>
      </c>
      <c r="L128" s="629"/>
      <c r="M128" s="35">
        <v>18</v>
      </c>
      <c r="N128" s="544">
        <v>85</v>
      </c>
      <c r="O128" s="545"/>
      <c r="P128" s="546"/>
      <c r="Q128" s="647">
        <f>K128*M128*N128</f>
        <v>30600</v>
      </c>
      <c r="R128" s="648"/>
      <c r="S128" s="649"/>
    </row>
    <row r="129" spans="1:19" ht="36" customHeight="1">
      <c r="A129" s="39"/>
      <c r="B129" s="31">
        <v>2</v>
      </c>
      <c r="C129" s="529" t="s">
        <v>221</v>
      </c>
      <c r="D129" s="530"/>
      <c r="E129" s="530"/>
      <c r="F129" s="530"/>
      <c r="G129" s="530"/>
      <c r="H129" s="530"/>
      <c r="I129" s="646" t="s">
        <v>238</v>
      </c>
      <c r="J129" s="646"/>
      <c r="K129" s="628">
        <v>17</v>
      </c>
      <c r="L129" s="629"/>
      <c r="M129" s="35">
        <v>5</v>
      </c>
      <c r="N129" s="544">
        <v>85</v>
      </c>
      <c r="O129" s="545"/>
      <c r="P129" s="546"/>
      <c r="Q129" s="647">
        <f>7225+5</f>
        <v>7230</v>
      </c>
      <c r="R129" s="648"/>
      <c r="S129" s="649"/>
    </row>
    <row r="130" spans="1:19" ht="18" customHeight="1">
      <c r="A130" s="39"/>
      <c r="B130" s="547" t="s">
        <v>57</v>
      </c>
      <c r="C130" s="548"/>
      <c r="D130" s="548"/>
      <c r="E130" s="548"/>
      <c r="F130" s="548"/>
      <c r="G130" s="548"/>
      <c r="H130" s="548"/>
      <c r="I130" s="548"/>
      <c r="J130" s="548"/>
      <c r="K130" s="548"/>
      <c r="L130" s="548"/>
      <c r="M130" s="548"/>
      <c r="N130" s="548"/>
      <c r="O130" s="548"/>
      <c r="P130" s="549"/>
      <c r="Q130" s="550">
        <f>Q128+Q129</f>
        <v>37830</v>
      </c>
      <c r="R130" s="551"/>
      <c r="S130" s="552"/>
    </row>
    <row r="131" spans="1:19" ht="13.5" customHeight="1">
      <c r="A131" s="39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</row>
    <row r="132" spans="1:19" ht="13.5" customHeight="1">
      <c r="A132" s="39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</row>
    <row r="133" spans="1:19" ht="13.5" customHeight="1">
      <c r="A133" s="39"/>
      <c r="B133" s="37"/>
      <c r="C133" s="37"/>
      <c r="D133" s="37"/>
      <c r="E133" s="37"/>
      <c r="F133" s="37"/>
      <c r="G133" s="37"/>
      <c r="H133" s="37"/>
      <c r="I133" s="38"/>
      <c r="J133" s="269"/>
      <c r="K133" s="269"/>
      <c r="L133" s="269"/>
      <c r="M133" s="39"/>
      <c r="N133" s="39"/>
      <c r="O133" s="39"/>
      <c r="P133" s="270"/>
      <c r="Q133" s="270"/>
      <c r="R133" s="270"/>
      <c r="S133"/>
    </row>
    <row r="134" spans="1:19" ht="12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71"/>
      <c r="Q134" s="271"/>
      <c r="R134" s="271"/>
      <c r="S134"/>
    </row>
    <row r="135" spans="1:19" outlineLevel="1">
      <c r="B135" s="265" t="s">
        <v>412</v>
      </c>
      <c r="C135" s="258"/>
      <c r="D135" s="258"/>
      <c r="H135" s="263"/>
      <c r="I135" s="596">
        <f>P83+P99+L108+Q115+Q130</f>
        <v>7532300</v>
      </c>
      <c r="J135" s="596"/>
      <c r="K135" s="596"/>
      <c r="L135" s="263"/>
      <c r="M135" s="263"/>
      <c r="N135" s="263"/>
    </row>
    <row r="136" spans="1:19" outlineLevel="1">
      <c r="B136" s="262"/>
      <c r="C136" s="263"/>
      <c r="D136" s="263"/>
      <c r="E136" s="263"/>
      <c r="F136" s="263"/>
      <c r="G136" s="263"/>
      <c r="H136" s="263"/>
      <c r="I136" s="264"/>
      <c r="J136" s="264"/>
      <c r="K136" s="263"/>
      <c r="L136" s="263"/>
      <c r="M136" s="263"/>
      <c r="N136" s="263"/>
    </row>
    <row r="137" spans="1:19" outlineLevel="1">
      <c r="B137" s="262"/>
      <c r="C137" s="266"/>
      <c r="D137" s="266"/>
      <c r="E137" s="266"/>
      <c r="F137" s="266"/>
      <c r="G137" s="266"/>
      <c r="H137" s="266"/>
      <c r="I137" s="264"/>
      <c r="J137" s="264"/>
      <c r="K137" s="263"/>
      <c r="L137" s="263"/>
      <c r="M137" s="263"/>
      <c r="N137" s="263"/>
    </row>
    <row r="138" spans="1:19" outlineLevel="1">
      <c r="B138" s="267" t="s">
        <v>95</v>
      </c>
      <c r="C138" s="267"/>
      <c r="D138" s="267"/>
      <c r="E138" s="267"/>
      <c r="F138" s="267"/>
      <c r="G138" s="267"/>
      <c r="H138" s="267"/>
      <c r="I138" s="267"/>
      <c r="J138" s="267"/>
      <c r="K138" s="267"/>
      <c r="L138" s="267" t="s">
        <v>60</v>
      </c>
      <c r="M138" s="267"/>
      <c r="N138" s="267"/>
    </row>
    <row r="139" spans="1:19" outlineLevel="1">
      <c r="B139" s="6"/>
    </row>
    <row r="140" spans="1:19" outlineLevel="1">
      <c r="B140" s="267" t="s">
        <v>96</v>
      </c>
      <c r="I140" s="267"/>
      <c r="J140" s="267"/>
      <c r="K140" s="267"/>
      <c r="L140" s="6" t="s">
        <v>282</v>
      </c>
      <c r="M140" s="267"/>
      <c r="N140" s="267"/>
    </row>
    <row r="141" spans="1:19" outlineLevel="1">
      <c r="B141" s="268" t="s">
        <v>61</v>
      </c>
    </row>
    <row r="142" spans="1:19" outlineLevel="1">
      <c r="B142" s="6"/>
    </row>
    <row r="143" spans="1:19" outlineLevel="1"/>
    <row r="144" spans="1:19" outlineLevel="1">
      <c r="B144" s="56"/>
      <c r="M144" s="11" t="s">
        <v>113</v>
      </c>
      <c r="N144" s="11"/>
      <c r="O144" s="11"/>
      <c r="P144" s="11"/>
      <c r="Q144" s="11"/>
      <c r="R144" s="12"/>
      <c r="S144" s="12"/>
    </row>
    <row r="145" spans="2:19" ht="12.75" customHeight="1" outlineLevel="1">
      <c r="B145" s="493"/>
      <c r="C145" s="493"/>
      <c r="D145" s="493"/>
      <c r="E145" s="493"/>
      <c r="F145" s="493"/>
      <c r="G145" s="493"/>
      <c r="M145" s="567" t="s">
        <v>241</v>
      </c>
      <c r="N145" s="567"/>
      <c r="O145" s="567"/>
      <c r="P145" s="567"/>
      <c r="Q145" s="567"/>
      <c r="R145" s="567"/>
      <c r="S145" s="567"/>
    </row>
    <row r="146" spans="2:19" outlineLevel="1">
      <c r="B146" s="493"/>
      <c r="C146" s="493"/>
      <c r="D146" s="493"/>
      <c r="E146" s="493"/>
      <c r="F146" s="493"/>
      <c r="G146" s="493"/>
      <c r="M146" s="567"/>
      <c r="N146" s="567"/>
      <c r="O146" s="567"/>
      <c r="P146" s="567"/>
      <c r="Q146" s="567"/>
      <c r="R146" s="567"/>
      <c r="S146" s="567"/>
    </row>
    <row r="147" spans="2:19" outlineLevel="1">
      <c r="B147" s="56"/>
      <c r="M147" s="11" t="s">
        <v>353</v>
      </c>
      <c r="N147" s="11"/>
      <c r="O147" s="11"/>
      <c r="P147" s="11"/>
      <c r="Q147" s="11"/>
      <c r="R147" s="12"/>
      <c r="S147" s="12"/>
    </row>
    <row r="148" spans="2:19" outlineLevel="1">
      <c r="B148" s="56"/>
      <c r="M148" s="11" t="s">
        <v>66</v>
      </c>
      <c r="N148" s="11"/>
      <c r="O148" s="11"/>
      <c r="P148" s="11"/>
      <c r="Q148" s="11"/>
      <c r="R148" s="9"/>
      <c r="S148" s="9"/>
    </row>
    <row r="149" spans="2:19" outlineLevel="1">
      <c r="F149" s="554" t="s">
        <v>24</v>
      </c>
      <c r="G149" s="554"/>
      <c r="H149" s="554"/>
      <c r="I149" s="554"/>
      <c r="J149" s="554"/>
      <c r="K149" s="554"/>
      <c r="L149" s="554"/>
      <c r="M149" s="554"/>
    </row>
    <row r="150" spans="2:19" outlineLevel="1">
      <c r="F150" s="554" t="s">
        <v>394</v>
      </c>
      <c r="G150" s="554"/>
      <c r="H150" s="554"/>
      <c r="I150" s="554"/>
      <c r="J150" s="554"/>
      <c r="K150" s="554"/>
      <c r="L150" s="554"/>
      <c r="M150" s="554"/>
    </row>
    <row r="151" spans="2:19" outlineLevel="1">
      <c r="F151" s="555" t="s">
        <v>175</v>
      </c>
      <c r="G151" s="555"/>
      <c r="H151" s="555"/>
      <c r="I151" s="555"/>
      <c r="J151" s="555"/>
      <c r="K151" s="555"/>
      <c r="L151" s="555"/>
      <c r="M151" s="555"/>
    </row>
    <row r="152" spans="2:19" outlineLevel="1"/>
    <row r="153" spans="2:19">
      <c r="B153" s="597" t="s">
        <v>99</v>
      </c>
      <c r="C153" s="597"/>
      <c r="D153" s="597"/>
      <c r="E153" s="597"/>
      <c r="F153" s="597"/>
      <c r="G153" s="597"/>
      <c r="H153" s="597"/>
      <c r="I153" s="597"/>
      <c r="J153" s="597"/>
      <c r="K153" s="597"/>
      <c r="L153" s="597"/>
      <c r="M153" s="597"/>
      <c r="N153" s="597"/>
      <c r="O153" s="597"/>
      <c r="P153" s="597"/>
      <c r="Q153" s="597"/>
      <c r="R153" s="597"/>
      <c r="S153" s="597"/>
    </row>
    <row r="154" spans="2:19" s="3" customFormat="1" ht="25.5" customHeight="1">
      <c r="B154" s="14" t="s">
        <v>25</v>
      </c>
      <c r="C154" s="544" t="s">
        <v>26</v>
      </c>
      <c r="D154" s="545"/>
      <c r="E154" s="545"/>
      <c r="F154" s="545"/>
      <c r="G154" s="545"/>
      <c r="H154" s="545"/>
      <c r="I154" s="546"/>
      <c r="J154" s="544" t="s">
        <v>28</v>
      </c>
      <c r="K154" s="545"/>
      <c r="L154" s="545"/>
      <c r="M154" s="545"/>
      <c r="N154" s="545"/>
      <c r="O154" s="546"/>
      <c r="P154" s="544" t="s">
        <v>27</v>
      </c>
      <c r="Q154" s="545"/>
      <c r="R154" s="545"/>
      <c r="S154" s="546"/>
    </row>
    <row r="155" spans="2:19" s="3" customFormat="1">
      <c r="B155" s="31">
        <v>1</v>
      </c>
      <c r="C155" s="544">
        <v>2</v>
      </c>
      <c r="D155" s="545"/>
      <c r="E155" s="545"/>
      <c r="F155" s="545"/>
      <c r="G155" s="545"/>
      <c r="H155" s="545"/>
      <c r="I155" s="546"/>
      <c r="J155" s="544">
        <v>3</v>
      </c>
      <c r="K155" s="545"/>
      <c r="L155" s="545"/>
      <c r="M155" s="545"/>
      <c r="N155" s="545"/>
      <c r="O155" s="546"/>
      <c r="P155" s="544">
        <v>4</v>
      </c>
      <c r="Q155" s="545"/>
      <c r="R155" s="545"/>
      <c r="S155" s="546"/>
    </row>
    <row r="156" spans="2:19" s="3" customFormat="1" ht="29.25" customHeight="1">
      <c r="B156" s="34">
        <v>1</v>
      </c>
      <c r="C156" s="529" t="s">
        <v>355</v>
      </c>
      <c r="D156" s="530"/>
      <c r="E156" s="530"/>
      <c r="F156" s="530"/>
      <c r="G156" s="530"/>
      <c r="H156" s="530"/>
      <c r="I156" s="531"/>
      <c r="J156" s="601" t="s">
        <v>213</v>
      </c>
      <c r="K156" s="602"/>
      <c r="L156" s="602"/>
      <c r="M156" s="602"/>
      <c r="N156" s="602"/>
      <c r="O156" s="603"/>
      <c r="P156" s="604">
        <v>27800</v>
      </c>
      <c r="Q156" s="616"/>
      <c r="R156" s="616"/>
      <c r="S156" s="617"/>
    </row>
    <row r="157" spans="2:19" s="3" customFormat="1" ht="29.25" customHeight="1">
      <c r="B157" s="34">
        <v>1</v>
      </c>
      <c r="C157" s="529" t="s">
        <v>354</v>
      </c>
      <c r="D157" s="530"/>
      <c r="E157" s="530"/>
      <c r="F157" s="530"/>
      <c r="G157" s="530"/>
      <c r="H157" s="530"/>
      <c r="I157" s="531"/>
      <c r="J157" s="601" t="s">
        <v>213</v>
      </c>
      <c r="K157" s="602"/>
      <c r="L157" s="602"/>
      <c r="M157" s="602"/>
      <c r="N157" s="602"/>
      <c r="O157" s="603"/>
      <c r="P157" s="604">
        <v>91500</v>
      </c>
      <c r="Q157" s="616"/>
      <c r="R157" s="616"/>
      <c r="S157" s="617"/>
    </row>
    <row r="158" spans="2:19" s="3" customFormat="1">
      <c r="B158" s="33"/>
      <c r="C158" s="605" t="s">
        <v>101</v>
      </c>
      <c r="D158" s="606"/>
      <c r="E158" s="606"/>
      <c r="F158" s="606"/>
      <c r="G158" s="606"/>
      <c r="H158" s="606"/>
      <c r="I158" s="607"/>
      <c r="J158" s="608"/>
      <c r="K158" s="609"/>
      <c r="L158" s="609"/>
      <c r="M158" s="609"/>
      <c r="N158" s="609"/>
      <c r="O158" s="610"/>
      <c r="P158" s="611">
        <f>P156+P157</f>
        <v>119300</v>
      </c>
      <c r="Q158" s="612"/>
      <c r="R158" s="612"/>
      <c r="S158" s="613"/>
    </row>
    <row r="159" spans="2:19" s="3" customFormat="1">
      <c r="B159" s="49"/>
      <c r="C159" s="52"/>
      <c r="D159" s="52"/>
      <c r="E159" s="52"/>
      <c r="F159" s="52"/>
      <c r="G159" s="52"/>
      <c r="H159" s="52"/>
      <c r="I159" s="52"/>
      <c r="J159" s="49"/>
      <c r="K159" s="49"/>
      <c r="L159" s="49"/>
      <c r="M159" s="49"/>
      <c r="N159" s="49"/>
      <c r="O159" s="49"/>
      <c r="P159" s="59"/>
      <c r="Q159" s="59"/>
      <c r="R159" s="59"/>
      <c r="S159" s="59"/>
    </row>
    <row r="160" spans="2:19">
      <c r="B160" s="597" t="s">
        <v>204</v>
      </c>
      <c r="C160" s="597"/>
      <c r="D160" s="597"/>
      <c r="E160" s="597"/>
      <c r="F160" s="597"/>
      <c r="G160" s="597"/>
      <c r="H160" s="597"/>
      <c r="I160" s="597"/>
      <c r="J160" s="597"/>
      <c r="K160" s="597"/>
      <c r="L160" s="597"/>
      <c r="M160" s="597"/>
      <c r="N160" s="597"/>
      <c r="O160" s="597"/>
      <c r="P160" s="597"/>
      <c r="Q160" s="597"/>
      <c r="R160" s="597"/>
      <c r="S160" s="597"/>
    </row>
    <row r="161" spans="1:25" s="3" customFormat="1" ht="25.5" customHeight="1">
      <c r="B161" s="14" t="s">
        <v>25</v>
      </c>
      <c r="C161" s="544" t="s">
        <v>26</v>
      </c>
      <c r="D161" s="545"/>
      <c r="E161" s="545"/>
      <c r="F161" s="545"/>
      <c r="G161" s="545"/>
      <c r="H161" s="545"/>
      <c r="I161" s="546"/>
      <c r="J161" s="544" t="s">
        <v>28</v>
      </c>
      <c r="K161" s="545"/>
      <c r="L161" s="545"/>
      <c r="M161" s="545"/>
      <c r="N161" s="545"/>
      <c r="O161" s="546"/>
      <c r="P161" s="544" t="s">
        <v>27</v>
      </c>
      <c r="Q161" s="545"/>
      <c r="R161" s="545"/>
      <c r="S161" s="546"/>
    </row>
    <row r="162" spans="1:25" s="3" customFormat="1">
      <c r="B162" s="31">
        <v>1</v>
      </c>
      <c r="C162" s="544">
        <v>2</v>
      </c>
      <c r="D162" s="545"/>
      <c r="E162" s="545"/>
      <c r="F162" s="545"/>
      <c r="G162" s="545"/>
      <c r="H162" s="545"/>
      <c r="I162" s="546"/>
      <c r="J162" s="544">
        <v>3</v>
      </c>
      <c r="K162" s="545"/>
      <c r="L162" s="545"/>
      <c r="M162" s="545"/>
      <c r="N162" s="545"/>
      <c r="O162" s="546"/>
      <c r="P162" s="544">
        <v>4</v>
      </c>
      <c r="Q162" s="545"/>
      <c r="R162" s="545"/>
      <c r="S162" s="546"/>
    </row>
    <row r="163" spans="1:25" s="3" customFormat="1" ht="28.2" customHeight="1">
      <c r="B163" s="34">
        <v>2</v>
      </c>
      <c r="C163" s="529" t="s">
        <v>356</v>
      </c>
      <c r="D163" s="530"/>
      <c r="E163" s="530"/>
      <c r="F163" s="530"/>
      <c r="G163" s="530"/>
      <c r="H163" s="530"/>
      <c r="I163" s="531"/>
      <c r="J163" s="601" t="s">
        <v>225</v>
      </c>
      <c r="K163" s="602"/>
      <c r="L163" s="602"/>
      <c r="M163" s="602"/>
      <c r="N163" s="602"/>
      <c r="O163" s="603"/>
      <c r="P163" s="604">
        <v>8400</v>
      </c>
      <c r="Q163" s="616"/>
      <c r="R163" s="616"/>
      <c r="S163" s="617"/>
      <c r="U163" s="283">
        <f>P158+P165</f>
        <v>155400</v>
      </c>
    </row>
    <row r="164" spans="1:25" s="3" customFormat="1" ht="28.2" customHeight="1">
      <c r="B164" s="34">
        <v>2</v>
      </c>
      <c r="C164" s="529" t="s">
        <v>357</v>
      </c>
      <c r="D164" s="530"/>
      <c r="E164" s="530"/>
      <c r="F164" s="530"/>
      <c r="G164" s="530"/>
      <c r="H164" s="530"/>
      <c r="I164" s="531"/>
      <c r="J164" s="601" t="s">
        <v>225</v>
      </c>
      <c r="K164" s="602"/>
      <c r="L164" s="602"/>
      <c r="M164" s="602"/>
      <c r="N164" s="602"/>
      <c r="O164" s="603"/>
      <c r="P164" s="604">
        <v>27700</v>
      </c>
      <c r="Q164" s="616"/>
      <c r="R164" s="616"/>
      <c r="S164" s="617"/>
    </row>
    <row r="165" spans="1:25" s="3" customFormat="1">
      <c r="B165" s="33"/>
      <c r="C165" s="605" t="s">
        <v>101</v>
      </c>
      <c r="D165" s="606"/>
      <c r="E165" s="606"/>
      <c r="F165" s="606"/>
      <c r="G165" s="606"/>
      <c r="H165" s="606"/>
      <c r="I165" s="607"/>
      <c r="J165" s="608"/>
      <c r="K165" s="609"/>
      <c r="L165" s="609"/>
      <c r="M165" s="609"/>
      <c r="N165" s="609"/>
      <c r="O165" s="610"/>
      <c r="P165" s="611">
        <f>P163+P164</f>
        <v>36100</v>
      </c>
      <c r="Q165" s="612"/>
      <c r="R165" s="612"/>
      <c r="S165" s="613"/>
    </row>
    <row r="166" spans="1:25">
      <c r="B166" s="45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25">
      <c r="B167" s="46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25">
      <c r="B168" s="618" t="s">
        <v>69</v>
      </c>
      <c r="C168" s="618"/>
      <c r="D168" s="618"/>
      <c r="E168" s="618"/>
      <c r="F168" s="618"/>
      <c r="G168" s="618"/>
      <c r="H168" s="618"/>
      <c r="I168" s="618"/>
      <c r="J168" s="618"/>
      <c r="K168" s="618"/>
      <c r="L168" s="618"/>
      <c r="M168" s="618"/>
      <c r="N168" s="618"/>
      <c r="O168" s="618"/>
      <c r="P168" s="618"/>
      <c r="Q168" s="618"/>
      <c r="R168" s="618"/>
      <c r="S168" s="618"/>
    </row>
    <row r="169" spans="1:25" ht="7.5" customHeight="1">
      <c r="B169" s="46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</row>
    <row r="170" spans="1:25" ht="50.25" customHeight="1">
      <c r="B170" s="31" t="s">
        <v>25</v>
      </c>
      <c r="C170" s="535" t="s">
        <v>26</v>
      </c>
      <c r="D170" s="535"/>
      <c r="E170" s="535"/>
      <c r="F170" s="535"/>
      <c r="G170" s="535"/>
      <c r="H170" s="535" t="s">
        <v>28</v>
      </c>
      <c r="I170" s="535"/>
      <c r="J170" s="535" t="s">
        <v>29</v>
      </c>
      <c r="K170" s="535"/>
      <c r="L170" s="535" t="s">
        <v>32</v>
      </c>
      <c r="M170" s="535"/>
      <c r="N170" s="535"/>
      <c r="O170" s="535" t="s">
        <v>33</v>
      </c>
      <c r="P170" s="535"/>
      <c r="Q170" s="535" t="s">
        <v>34</v>
      </c>
      <c r="R170" s="535"/>
      <c r="S170" s="535"/>
    </row>
    <row r="171" spans="1:25">
      <c r="B171" s="31">
        <v>1</v>
      </c>
      <c r="C171" s="535">
        <v>2</v>
      </c>
      <c r="D171" s="535"/>
      <c r="E171" s="535"/>
      <c r="F171" s="535"/>
      <c r="G171" s="535"/>
      <c r="H171" s="535">
        <v>3</v>
      </c>
      <c r="I171" s="535"/>
      <c r="J171" s="535">
        <v>4</v>
      </c>
      <c r="K171" s="535"/>
      <c r="L171" s="535">
        <v>5</v>
      </c>
      <c r="M171" s="535"/>
      <c r="N171" s="535"/>
      <c r="O171" s="535">
        <v>6</v>
      </c>
      <c r="P171" s="535"/>
      <c r="Q171" s="535">
        <v>7</v>
      </c>
      <c r="R171" s="535"/>
      <c r="S171" s="535"/>
    </row>
    <row r="172" spans="1:25" ht="15.75" customHeight="1">
      <c r="B172" s="34">
        <v>1</v>
      </c>
      <c r="C172" s="529" t="s">
        <v>116</v>
      </c>
      <c r="D172" s="530"/>
      <c r="E172" s="530"/>
      <c r="F172" s="530"/>
      <c r="G172" s="531"/>
      <c r="H172" s="532" t="s">
        <v>226</v>
      </c>
      <c r="I172" s="532"/>
      <c r="J172" s="635" t="s">
        <v>97</v>
      </c>
      <c r="K172" s="635"/>
      <c r="L172" s="542">
        <v>58.18</v>
      </c>
      <c r="M172" s="542"/>
      <c r="N172" s="542"/>
      <c r="O172" s="542">
        <f>Q172/L172</f>
        <v>8072.0178755586112</v>
      </c>
      <c r="P172" s="542"/>
      <c r="Q172" s="543">
        <v>469630</v>
      </c>
      <c r="R172" s="543"/>
      <c r="S172" s="543"/>
      <c r="T172" s="73"/>
      <c r="W172" s="633"/>
      <c r="X172" s="633"/>
      <c r="Y172" s="633"/>
    </row>
    <row r="173" spans="1:25" ht="49.5" customHeight="1">
      <c r="B173" s="34">
        <v>2</v>
      </c>
      <c r="C173" s="529" t="s">
        <v>89</v>
      </c>
      <c r="D173" s="530"/>
      <c r="E173" s="530"/>
      <c r="F173" s="530"/>
      <c r="G173" s="531"/>
      <c r="H173" s="532" t="s">
        <v>227</v>
      </c>
      <c r="I173" s="532"/>
      <c r="J173" s="635" t="s">
        <v>35</v>
      </c>
      <c r="K173" s="635"/>
      <c r="L173" s="542">
        <v>19.600000000000001</v>
      </c>
      <c r="M173" s="542"/>
      <c r="N173" s="542"/>
      <c r="O173" s="542">
        <f>Q173/L173</f>
        <v>11216.326530612245</v>
      </c>
      <c r="P173" s="542"/>
      <c r="Q173" s="543">
        <v>219840</v>
      </c>
      <c r="R173" s="543"/>
      <c r="S173" s="543"/>
      <c r="T173" s="73"/>
      <c r="W173" s="633"/>
      <c r="X173" s="633"/>
      <c r="Y173" s="633"/>
    </row>
    <row r="174" spans="1:25" ht="12.75" customHeight="1">
      <c r="B174" s="47"/>
      <c r="C174" s="547" t="s">
        <v>57</v>
      </c>
      <c r="D174" s="548"/>
      <c r="E174" s="548"/>
      <c r="F174" s="548"/>
      <c r="G174" s="548"/>
      <c r="H174" s="548"/>
      <c r="I174" s="548"/>
      <c r="J174" s="548"/>
      <c r="K174" s="548"/>
      <c r="L174" s="548"/>
      <c r="M174" s="548"/>
      <c r="N174" s="548"/>
      <c r="O174" s="548"/>
      <c r="P174" s="549"/>
      <c r="Q174" s="634">
        <f>Q172+Q173</f>
        <v>689470</v>
      </c>
      <c r="R174" s="634"/>
      <c r="S174" s="634"/>
    </row>
    <row r="175" spans="1:25">
      <c r="B175" s="46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</row>
    <row r="176" spans="1:25">
      <c r="A176" s="525" t="s">
        <v>485</v>
      </c>
      <c r="B176" s="525"/>
      <c r="C176" s="525"/>
      <c r="D176" s="525"/>
      <c r="E176" s="525"/>
      <c r="F176" s="525"/>
      <c r="G176" s="525"/>
      <c r="H176" s="525"/>
      <c r="I176" s="525"/>
      <c r="J176" s="525"/>
      <c r="K176" s="525"/>
      <c r="L176" s="525"/>
      <c r="M176" s="525"/>
      <c r="N176" s="525"/>
      <c r="O176" s="525"/>
      <c r="P176" s="525"/>
      <c r="Q176" s="525"/>
      <c r="R176" s="525"/>
      <c r="S176"/>
    </row>
    <row r="177" spans="1:20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9" t="s">
        <v>30</v>
      </c>
      <c r="R177" s="10"/>
      <c r="S177"/>
    </row>
    <row r="178" spans="1:20" ht="52.8">
      <c r="A178" s="31" t="s">
        <v>25</v>
      </c>
      <c r="B178" s="535" t="s">
        <v>26</v>
      </c>
      <c r="C178" s="535"/>
      <c r="D178" s="535"/>
      <c r="E178" s="535"/>
      <c r="F178" s="535"/>
      <c r="G178" s="535"/>
      <c r="H178" s="535" t="s">
        <v>28</v>
      </c>
      <c r="I178" s="535"/>
      <c r="J178" s="641" t="s">
        <v>62</v>
      </c>
      <c r="K178" s="641"/>
      <c r="L178" s="32" t="s">
        <v>63</v>
      </c>
      <c r="M178" s="535" t="s">
        <v>39</v>
      </c>
      <c r="N178" s="535"/>
      <c r="O178" s="535"/>
      <c r="P178" s="544" t="s">
        <v>67</v>
      </c>
      <c r="Q178" s="545"/>
      <c r="R178" s="546"/>
      <c r="S178"/>
    </row>
    <row r="179" spans="1:20">
      <c r="A179" s="31">
        <v>1</v>
      </c>
      <c r="B179" s="535">
        <v>2</v>
      </c>
      <c r="C179" s="535"/>
      <c r="D179" s="535"/>
      <c r="E179" s="535"/>
      <c r="F179" s="535"/>
      <c r="G179" s="535"/>
      <c r="H179" s="535">
        <v>3</v>
      </c>
      <c r="I179" s="535"/>
      <c r="J179" s="535">
        <v>4</v>
      </c>
      <c r="K179" s="535"/>
      <c r="L179" s="31">
        <v>5</v>
      </c>
      <c r="M179" s="535">
        <v>6</v>
      </c>
      <c r="N179" s="535"/>
      <c r="O179" s="535"/>
      <c r="P179" s="544">
        <v>7</v>
      </c>
      <c r="Q179" s="545"/>
      <c r="R179" s="546"/>
      <c r="S179"/>
    </row>
    <row r="180" spans="1:20" ht="13.5" customHeight="1">
      <c r="A180" s="47">
        <v>1</v>
      </c>
      <c r="B180" s="536" t="s">
        <v>253</v>
      </c>
      <c r="C180" s="537"/>
      <c r="D180" s="537"/>
      <c r="E180" s="537"/>
      <c r="F180" s="537"/>
      <c r="G180" s="538"/>
      <c r="H180" s="642"/>
      <c r="I180" s="642"/>
      <c r="J180" s="636"/>
      <c r="K180" s="636"/>
      <c r="L180" s="245"/>
      <c r="M180" s="637"/>
      <c r="N180" s="637"/>
      <c r="O180" s="637"/>
      <c r="P180" s="638"/>
      <c r="Q180" s="639"/>
      <c r="R180" s="640"/>
      <c r="S180"/>
    </row>
    <row r="181" spans="1:20" ht="25.95" customHeight="1">
      <c r="A181" s="31"/>
      <c r="B181" s="529" t="s">
        <v>255</v>
      </c>
      <c r="C181" s="530"/>
      <c r="D181" s="530"/>
      <c r="E181" s="530"/>
      <c r="F181" s="530"/>
      <c r="G181" s="531"/>
      <c r="H181" s="532"/>
      <c r="I181" s="532"/>
      <c r="J181" s="526">
        <v>20</v>
      </c>
      <c r="K181" s="527"/>
      <c r="L181" s="528"/>
      <c r="M181" s="534">
        <v>70</v>
      </c>
      <c r="N181" s="534"/>
      <c r="O181" s="534"/>
      <c r="P181" s="573">
        <f>J181*M181</f>
        <v>1400</v>
      </c>
      <c r="Q181" s="574"/>
      <c r="R181" s="575"/>
      <c r="S181"/>
    </row>
    <row r="182" spans="1:20" ht="13.2" customHeight="1">
      <c r="A182" s="31"/>
      <c r="B182" s="529" t="s">
        <v>254</v>
      </c>
      <c r="C182" s="530"/>
      <c r="D182" s="530"/>
      <c r="E182" s="530"/>
      <c r="F182" s="530"/>
      <c r="G182" s="531"/>
      <c r="H182" s="532"/>
      <c r="I182" s="532"/>
      <c r="J182" s="533">
        <v>2</v>
      </c>
      <c r="K182" s="533"/>
      <c r="L182" s="60">
        <v>56</v>
      </c>
      <c r="M182" s="534">
        <v>70</v>
      </c>
      <c r="N182" s="534"/>
      <c r="O182" s="534"/>
      <c r="P182" s="573">
        <f>J182*M182*L182</f>
        <v>7840</v>
      </c>
      <c r="Q182" s="574"/>
      <c r="R182" s="575"/>
      <c r="S182"/>
    </row>
    <row r="183" spans="1:20" s="317" customFormat="1" ht="25.95" customHeight="1">
      <c r="A183" s="315"/>
      <c r="B183" s="529" t="s">
        <v>255</v>
      </c>
      <c r="C183" s="530"/>
      <c r="D183" s="530"/>
      <c r="E183" s="530"/>
      <c r="F183" s="530"/>
      <c r="G183" s="531"/>
      <c r="H183" s="532"/>
      <c r="I183" s="532"/>
      <c r="J183" s="526">
        <v>265</v>
      </c>
      <c r="K183" s="527"/>
      <c r="L183" s="528"/>
      <c r="M183" s="534">
        <v>35</v>
      </c>
      <c r="N183" s="534"/>
      <c r="O183" s="534"/>
      <c r="P183" s="539">
        <f>J183*M183-5</f>
        <v>9270</v>
      </c>
      <c r="Q183" s="540"/>
      <c r="R183" s="541"/>
    </row>
    <row r="184" spans="1:20" s="317" customFormat="1" ht="13.2" customHeight="1">
      <c r="A184" s="315"/>
      <c r="B184" s="529" t="s">
        <v>254</v>
      </c>
      <c r="C184" s="530"/>
      <c r="D184" s="530"/>
      <c r="E184" s="530"/>
      <c r="F184" s="530"/>
      <c r="G184" s="531"/>
      <c r="H184" s="532"/>
      <c r="I184" s="532"/>
      <c r="J184" s="533">
        <v>3</v>
      </c>
      <c r="K184" s="533"/>
      <c r="L184" s="316">
        <v>56</v>
      </c>
      <c r="M184" s="534">
        <v>35</v>
      </c>
      <c r="N184" s="534"/>
      <c r="O184" s="534"/>
      <c r="P184" s="539">
        <f>J184*M184*L184</f>
        <v>5880</v>
      </c>
      <c r="Q184" s="540"/>
      <c r="R184" s="541"/>
    </row>
    <row r="185" spans="1:20" s="317" customFormat="1" ht="27" customHeight="1">
      <c r="A185" s="315"/>
      <c r="B185" s="529" t="s">
        <v>256</v>
      </c>
      <c r="C185" s="530"/>
      <c r="D185" s="530"/>
      <c r="E185" s="530"/>
      <c r="F185" s="530"/>
      <c r="G185" s="531"/>
      <c r="H185" s="532"/>
      <c r="I185" s="532"/>
      <c r="J185" s="526">
        <v>1296</v>
      </c>
      <c r="K185" s="527"/>
      <c r="L185" s="528"/>
      <c r="M185" s="534">
        <v>39</v>
      </c>
      <c r="N185" s="534"/>
      <c r="O185" s="534"/>
      <c r="P185" s="539">
        <f>J185*M185-4</f>
        <v>50540</v>
      </c>
      <c r="Q185" s="540"/>
      <c r="R185" s="541"/>
    </row>
    <row r="186" spans="1:20" s="317" customFormat="1">
      <c r="A186" s="315"/>
      <c r="B186" s="529" t="s">
        <v>257</v>
      </c>
      <c r="C186" s="530"/>
      <c r="D186" s="530"/>
      <c r="E186" s="530"/>
      <c r="F186" s="530"/>
      <c r="G186" s="531"/>
      <c r="H186" s="532"/>
      <c r="I186" s="532"/>
      <c r="J186" s="533">
        <v>11</v>
      </c>
      <c r="K186" s="533"/>
      <c r="L186" s="316">
        <v>56</v>
      </c>
      <c r="M186" s="534">
        <v>39</v>
      </c>
      <c r="N186" s="534"/>
      <c r="O186" s="534"/>
      <c r="P186" s="539">
        <f>J186*L186*M186-4</f>
        <v>24020</v>
      </c>
      <c r="Q186" s="540"/>
      <c r="R186" s="541"/>
    </row>
    <row r="187" spans="1:20" s="317" customFormat="1" ht="27" customHeight="1">
      <c r="A187" s="315"/>
      <c r="B187" s="529" t="s">
        <v>256</v>
      </c>
      <c r="C187" s="530"/>
      <c r="D187" s="530"/>
      <c r="E187" s="530"/>
      <c r="F187" s="530"/>
      <c r="G187" s="531"/>
      <c r="H187" s="532"/>
      <c r="I187" s="532"/>
      <c r="J187" s="526">
        <v>1002</v>
      </c>
      <c r="K187" s="527"/>
      <c r="L187" s="528"/>
      <c r="M187" s="534">
        <v>78</v>
      </c>
      <c r="N187" s="534"/>
      <c r="O187" s="534"/>
      <c r="P187" s="539">
        <f>J187*M187-6</f>
        <v>78150</v>
      </c>
      <c r="Q187" s="540"/>
      <c r="R187" s="541"/>
    </row>
    <row r="188" spans="1:20" s="317" customFormat="1">
      <c r="A188" s="315"/>
      <c r="B188" s="529" t="s">
        <v>257</v>
      </c>
      <c r="C188" s="530"/>
      <c r="D188" s="530"/>
      <c r="E188" s="530"/>
      <c r="F188" s="530"/>
      <c r="G188" s="531"/>
      <c r="H188" s="532"/>
      <c r="I188" s="532"/>
      <c r="J188" s="533">
        <v>8</v>
      </c>
      <c r="K188" s="533"/>
      <c r="L188" s="316">
        <v>56</v>
      </c>
      <c r="M188" s="534">
        <v>78</v>
      </c>
      <c r="N188" s="534"/>
      <c r="O188" s="534"/>
      <c r="P188" s="539">
        <f>J188*L188*M187-4</f>
        <v>34940</v>
      </c>
      <c r="Q188" s="540"/>
      <c r="R188" s="541"/>
      <c r="T188" s="317">
        <v>212040</v>
      </c>
    </row>
    <row r="189" spans="1:20" s="317" customFormat="1">
      <c r="A189" s="315"/>
      <c r="B189" s="529" t="s">
        <v>258</v>
      </c>
      <c r="C189" s="530"/>
      <c r="D189" s="530"/>
      <c r="E189" s="530"/>
      <c r="F189" s="530"/>
      <c r="G189" s="531"/>
      <c r="H189" s="532"/>
      <c r="I189" s="532"/>
      <c r="J189" s="533">
        <v>9</v>
      </c>
      <c r="K189" s="533"/>
      <c r="L189" s="316">
        <v>160</v>
      </c>
      <c r="M189" s="534">
        <v>15</v>
      </c>
      <c r="N189" s="534"/>
      <c r="O189" s="534"/>
      <c r="P189" s="539">
        <f>J189*L189*M189+160</f>
        <v>21760</v>
      </c>
      <c r="Q189" s="540"/>
      <c r="R189" s="541"/>
      <c r="S189" s="318"/>
      <c r="T189" s="317">
        <v>21760</v>
      </c>
    </row>
    <row r="190" spans="1:20">
      <c r="A190" s="31"/>
      <c r="B190" s="547" t="s">
        <v>57</v>
      </c>
      <c r="C190" s="548"/>
      <c r="D190" s="548"/>
      <c r="E190" s="548"/>
      <c r="F190" s="548"/>
      <c r="G190" s="548"/>
      <c r="H190" s="548"/>
      <c r="I190" s="548"/>
      <c r="J190" s="548"/>
      <c r="K190" s="548"/>
      <c r="L190" s="548"/>
      <c r="M190" s="548"/>
      <c r="N190" s="548"/>
      <c r="O190" s="549"/>
      <c r="P190" s="550">
        <f>SUM(P181:R189)</f>
        <v>233800</v>
      </c>
      <c r="Q190" s="551"/>
      <c r="R190" s="552"/>
      <c r="S190"/>
      <c r="T190">
        <f>SUM(T188:T189)</f>
        <v>233800</v>
      </c>
    </row>
    <row r="191" spans="1:20">
      <c r="A191" s="39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71"/>
      <c r="Q191" s="271"/>
      <c r="R191" s="271"/>
      <c r="S191"/>
    </row>
    <row r="192" spans="1:20">
      <c r="A192" s="525" t="s">
        <v>485</v>
      </c>
      <c r="B192" s="525"/>
      <c r="C192" s="525"/>
      <c r="D192" s="525"/>
      <c r="E192" s="525"/>
      <c r="F192" s="525"/>
      <c r="G192" s="525"/>
      <c r="H192" s="525"/>
      <c r="I192" s="525"/>
      <c r="J192" s="525"/>
      <c r="K192" s="525"/>
      <c r="L192" s="525"/>
      <c r="M192" s="525"/>
      <c r="N192" s="525"/>
      <c r="O192" s="525"/>
      <c r="P192" s="525"/>
      <c r="Q192" s="525"/>
      <c r="R192" s="525"/>
      <c r="S192"/>
    </row>
    <row r="193" spans="1:21" ht="15.75" customHeight="1">
      <c r="A193" s="39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9" t="s">
        <v>30</v>
      </c>
      <c r="S193" s="10"/>
    </row>
    <row r="194" spans="1:21" ht="39" customHeight="1">
      <c r="A194" s="39"/>
      <c r="B194" s="31" t="s">
        <v>25</v>
      </c>
      <c r="C194" s="535" t="s">
        <v>26</v>
      </c>
      <c r="D194" s="535"/>
      <c r="E194" s="535"/>
      <c r="F194" s="535"/>
      <c r="G194" s="535"/>
      <c r="H194" s="535"/>
      <c r="I194" s="535" t="s">
        <v>28</v>
      </c>
      <c r="J194" s="535"/>
      <c r="K194" s="641" t="s">
        <v>62</v>
      </c>
      <c r="L194" s="641"/>
      <c r="M194" s="32" t="s">
        <v>63</v>
      </c>
      <c r="N194" s="535" t="s">
        <v>39</v>
      </c>
      <c r="O194" s="535"/>
      <c r="P194" s="535"/>
      <c r="Q194" s="544" t="s">
        <v>67</v>
      </c>
      <c r="R194" s="545"/>
      <c r="S194" s="546"/>
    </row>
    <row r="195" spans="1:21" ht="23.25" customHeight="1">
      <c r="A195" s="39"/>
      <c r="B195" s="31">
        <v>1</v>
      </c>
      <c r="C195" s="535">
        <v>2</v>
      </c>
      <c r="D195" s="535"/>
      <c r="E195" s="535"/>
      <c r="F195" s="535"/>
      <c r="G195" s="535"/>
      <c r="H195" s="535"/>
      <c r="I195" s="535">
        <v>3</v>
      </c>
      <c r="J195" s="535"/>
      <c r="K195" s="535">
        <v>4</v>
      </c>
      <c r="L195" s="535"/>
      <c r="M195" s="31">
        <v>5</v>
      </c>
      <c r="N195" s="535">
        <v>6</v>
      </c>
      <c r="O195" s="535"/>
      <c r="P195" s="535"/>
      <c r="Q195" s="544">
        <v>7</v>
      </c>
      <c r="R195" s="545"/>
      <c r="S195" s="546"/>
    </row>
    <row r="196" spans="1:21" ht="39" customHeight="1">
      <c r="A196" s="39"/>
      <c r="B196" s="31">
        <v>1</v>
      </c>
      <c r="C196" s="645" t="s">
        <v>163</v>
      </c>
      <c r="D196" s="645"/>
      <c r="E196" s="645"/>
      <c r="F196" s="645"/>
      <c r="G196" s="645"/>
      <c r="H196" s="645"/>
      <c r="I196" s="532" t="s">
        <v>237</v>
      </c>
      <c r="J196" s="532"/>
      <c r="K196" s="533">
        <v>3</v>
      </c>
      <c r="L196" s="533"/>
      <c r="M196" s="75">
        <v>18</v>
      </c>
      <c r="N196" s="533">
        <v>85</v>
      </c>
      <c r="O196" s="533"/>
      <c r="P196" s="533"/>
      <c r="Q196" s="561">
        <v>4590</v>
      </c>
      <c r="R196" s="562"/>
      <c r="S196" s="563"/>
    </row>
    <row r="197" spans="1:21" ht="13.5" customHeight="1">
      <c r="A197" s="39"/>
      <c r="B197" s="547" t="s">
        <v>57</v>
      </c>
      <c r="C197" s="548"/>
      <c r="D197" s="548"/>
      <c r="E197" s="548"/>
      <c r="F197" s="548"/>
      <c r="G197" s="548"/>
      <c r="H197" s="548"/>
      <c r="I197" s="548"/>
      <c r="J197" s="548"/>
      <c r="K197" s="548"/>
      <c r="L197" s="548"/>
      <c r="M197" s="548"/>
      <c r="N197" s="548"/>
      <c r="O197" s="548"/>
      <c r="P197" s="549"/>
      <c r="Q197" s="550">
        <f>Q196</f>
        <v>4590</v>
      </c>
      <c r="R197" s="551"/>
      <c r="S197" s="552"/>
    </row>
    <row r="198" spans="1:21">
      <c r="A198" s="39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71"/>
      <c r="Q198" s="271"/>
      <c r="R198" s="271"/>
      <c r="S198"/>
    </row>
    <row r="199" spans="1:21">
      <c r="A199" s="39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71"/>
      <c r="Q199" s="271"/>
      <c r="R199" s="271"/>
      <c r="S199"/>
    </row>
    <row r="200" spans="1:21">
      <c r="B200" s="6"/>
      <c r="T200" s="62">
        <f>T190-P190</f>
        <v>0</v>
      </c>
    </row>
    <row r="201" spans="1:21" outlineLevel="1">
      <c r="B201" s="6"/>
    </row>
    <row r="202" spans="1:21" outlineLevel="1">
      <c r="B202" s="265" t="s">
        <v>261</v>
      </c>
      <c r="C202" s="258"/>
      <c r="D202" s="258"/>
      <c r="H202" s="263"/>
      <c r="I202" s="644">
        <f>P158+P165+Q174+P190+Q197</f>
        <v>1083260</v>
      </c>
      <c r="J202" s="644"/>
      <c r="K202" s="644"/>
      <c r="L202" s="263"/>
      <c r="M202" s="263"/>
      <c r="N202" s="263"/>
    </row>
    <row r="203" spans="1:21" outlineLevel="1">
      <c r="B203" s="262"/>
      <c r="C203" s="263"/>
      <c r="D203" s="263"/>
      <c r="E203" s="263"/>
      <c r="F203" s="263"/>
      <c r="G203" s="263"/>
      <c r="H203" s="263"/>
      <c r="I203" s="264"/>
      <c r="J203" s="264"/>
      <c r="K203" s="263"/>
      <c r="L203" s="263"/>
      <c r="M203" s="263"/>
      <c r="N203" s="263"/>
    </row>
    <row r="204" spans="1:21">
      <c r="B204" s="262"/>
      <c r="C204" s="266"/>
      <c r="D204" s="266"/>
      <c r="E204" s="266"/>
      <c r="F204" s="266"/>
      <c r="G204" s="266"/>
      <c r="H204" s="266"/>
      <c r="I204" s="264"/>
      <c r="J204" s="264"/>
      <c r="K204" s="263"/>
      <c r="L204" s="263"/>
      <c r="M204" s="263"/>
      <c r="N204" s="263"/>
    </row>
    <row r="205" spans="1:21">
      <c r="B205" s="267" t="s">
        <v>95</v>
      </c>
      <c r="C205" s="267"/>
      <c r="D205" s="267"/>
      <c r="E205" s="267"/>
      <c r="F205" s="267"/>
      <c r="G205" s="267"/>
      <c r="H205" s="267"/>
      <c r="I205" s="267"/>
      <c r="J205" s="267"/>
      <c r="K205" s="267"/>
      <c r="L205" s="267" t="s">
        <v>60</v>
      </c>
      <c r="M205" s="267"/>
      <c r="N205" s="267"/>
    </row>
    <row r="206" spans="1:21">
      <c r="B206" s="6"/>
    </row>
    <row r="207" spans="1:21">
      <c r="B207" s="267" t="s">
        <v>96</v>
      </c>
      <c r="I207" s="267"/>
      <c r="J207" s="267"/>
      <c r="K207" s="267"/>
      <c r="L207" s="6" t="s">
        <v>282</v>
      </c>
      <c r="M207" s="267"/>
      <c r="N207" s="267"/>
    </row>
    <row r="208" spans="1:21">
      <c r="B208" s="268" t="s">
        <v>61</v>
      </c>
      <c r="U208" s="71"/>
    </row>
    <row r="209" spans="2:24">
      <c r="B209" s="6"/>
    </row>
    <row r="212" spans="2:24">
      <c r="J212" s="643">
        <f>I135+I202</f>
        <v>8615560</v>
      </c>
      <c r="K212" s="643"/>
      <c r="L212" s="643"/>
      <c r="M212" s="643"/>
      <c r="N212" s="643"/>
      <c r="S212" s="279"/>
    </row>
    <row r="216" spans="2:24">
      <c r="U216" s="62">
        <f>8615555-J212</f>
        <v>-5</v>
      </c>
    </row>
    <row r="218" spans="2:24">
      <c r="X218" s="62">
        <f>7532295-J212</f>
        <v>-1083265</v>
      </c>
    </row>
  </sheetData>
  <mergeCells count="343">
    <mergeCell ref="C98:I98"/>
    <mergeCell ref="J98:O98"/>
    <mergeCell ref="P98:S98"/>
    <mergeCell ref="C112:I112"/>
    <mergeCell ref="K112:L112"/>
    <mergeCell ref="N112:P112"/>
    <mergeCell ref="Q112:S112"/>
    <mergeCell ref="C107:I107"/>
    <mergeCell ref="J107:K107"/>
    <mergeCell ref="L107:S107"/>
    <mergeCell ref="C80:I80"/>
    <mergeCell ref="J80:O80"/>
    <mergeCell ref="P80:S80"/>
    <mergeCell ref="C82:I82"/>
    <mergeCell ref="J82:O82"/>
    <mergeCell ref="P82:S82"/>
    <mergeCell ref="C129:H129"/>
    <mergeCell ref="I129:J129"/>
    <mergeCell ref="K129:L129"/>
    <mergeCell ref="N129:P129"/>
    <mergeCell ref="Q129:S129"/>
    <mergeCell ref="B130:P130"/>
    <mergeCell ref="Q130:S130"/>
    <mergeCell ref="I127:J127"/>
    <mergeCell ref="K127:L127"/>
    <mergeCell ref="N127:P127"/>
    <mergeCell ref="Q127:S127"/>
    <mergeCell ref="C128:H128"/>
    <mergeCell ref="I128:J128"/>
    <mergeCell ref="K128:L128"/>
    <mergeCell ref="N128:P128"/>
    <mergeCell ref="Q128:S128"/>
    <mergeCell ref="B197:P197"/>
    <mergeCell ref="Q197:S197"/>
    <mergeCell ref="C126:H126"/>
    <mergeCell ref="I126:J126"/>
    <mergeCell ref="K126:L126"/>
    <mergeCell ref="N126:P126"/>
    <mergeCell ref="Q126:S126"/>
    <mergeCell ref="C195:H195"/>
    <mergeCell ref="I195:J195"/>
    <mergeCell ref="C127:H127"/>
    <mergeCell ref="K195:L195"/>
    <mergeCell ref="N195:P195"/>
    <mergeCell ref="Q195:S195"/>
    <mergeCell ref="C196:H196"/>
    <mergeCell ref="I196:J196"/>
    <mergeCell ref="K196:L196"/>
    <mergeCell ref="N196:P196"/>
    <mergeCell ref="Q196:S196"/>
    <mergeCell ref="C194:H194"/>
    <mergeCell ref="I194:J194"/>
    <mergeCell ref="K194:L194"/>
    <mergeCell ref="N194:P194"/>
    <mergeCell ref="Q194:S194"/>
    <mergeCell ref="A192:R192"/>
    <mergeCell ref="J212:N212"/>
    <mergeCell ref="B185:G185"/>
    <mergeCell ref="H185:I185"/>
    <mergeCell ref="M185:O185"/>
    <mergeCell ref="P185:R185"/>
    <mergeCell ref="I202:K202"/>
    <mergeCell ref="B189:G189"/>
    <mergeCell ref="H189:I189"/>
    <mergeCell ref="J189:K189"/>
    <mergeCell ref="M189:O189"/>
    <mergeCell ref="P186:R186"/>
    <mergeCell ref="B183:G183"/>
    <mergeCell ref="H183:I183"/>
    <mergeCell ref="J183:L183"/>
    <mergeCell ref="M183:O183"/>
    <mergeCell ref="P183:R183"/>
    <mergeCell ref="B184:G184"/>
    <mergeCell ref="H184:I184"/>
    <mergeCell ref="J184:K184"/>
    <mergeCell ref="M184:O184"/>
    <mergeCell ref="J181:L181"/>
    <mergeCell ref="M181:O181"/>
    <mergeCell ref="P181:R181"/>
    <mergeCell ref="B182:G182"/>
    <mergeCell ref="H182:I182"/>
    <mergeCell ref="J182:K182"/>
    <mergeCell ref="H181:I181"/>
    <mergeCell ref="P182:R182"/>
    <mergeCell ref="P184:R184"/>
    <mergeCell ref="B181:G181"/>
    <mergeCell ref="M180:O180"/>
    <mergeCell ref="P180:R180"/>
    <mergeCell ref="A176:R176"/>
    <mergeCell ref="B178:G178"/>
    <mergeCell ref="H178:I178"/>
    <mergeCell ref="J178:K178"/>
    <mergeCell ref="P179:R179"/>
    <mergeCell ref="H180:I180"/>
    <mergeCell ref="J180:K180"/>
    <mergeCell ref="H171:I171"/>
    <mergeCell ref="J171:K171"/>
    <mergeCell ref="L171:N171"/>
    <mergeCell ref="C174:P174"/>
    <mergeCell ref="W172:Y172"/>
    <mergeCell ref="C173:G173"/>
    <mergeCell ref="H173:I173"/>
    <mergeCell ref="J173:K173"/>
    <mergeCell ref="O171:P171"/>
    <mergeCell ref="C171:G171"/>
    <mergeCell ref="Q171:S171"/>
    <mergeCell ref="C172:G172"/>
    <mergeCell ref="W173:Y173"/>
    <mergeCell ref="Q174:S174"/>
    <mergeCell ref="H172:I172"/>
    <mergeCell ref="J172:K172"/>
    <mergeCell ref="L172:N172"/>
    <mergeCell ref="O172:P172"/>
    <mergeCell ref="Q172:S172"/>
    <mergeCell ref="C165:I165"/>
    <mergeCell ref="J165:O165"/>
    <mergeCell ref="P165:S165"/>
    <mergeCell ref="C170:G170"/>
    <mergeCell ref="H170:I170"/>
    <mergeCell ref="J170:K170"/>
    <mergeCell ref="L170:N170"/>
    <mergeCell ref="O170:P170"/>
    <mergeCell ref="Q170:S170"/>
    <mergeCell ref="B168:S168"/>
    <mergeCell ref="C162:I162"/>
    <mergeCell ref="J162:O162"/>
    <mergeCell ref="P162:S162"/>
    <mergeCell ref="C163:I163"/>
    <mergeCell ref="J163:O163"/>
    <mergeCell ref="P163:S163"/>
    <mergeCell ref="J161:O161"/>
    <mergeCell ref="P161:S161"/>
    <mergeCell ref="C156:I156"/>
    <mergeCell ref="J156:O156"/>
    <mergeCell ref="P156:S156"/>
    <mergeCell ref="B160:S160"/>
    <mergeCell ref="P158:S158"/>
    <mergeCell ref="J164:O164"/>
    <mergeCell ref="P164:S164"/>
    <mergeCell ref="J155:O155"/>
    <mergeCell ref="P155:S155"/>
    <mergeCell ref="C157:I157"/>
    <mergeCell ref="J157:O157"/>
    <mergeCell ref="P157:S157"/>
    <mergeCell ref="C158:I158"/>
    <mergeCell ref="J158:O158"/>
    <mergeCell ref="C161:I161"/>
    <mergeCell ref="C113:I113"/>
    <mergeCell ref="K113:L113"/>
    <mergeCell ref="N113:P113"/>
    <mergeCell ref="Q113:S113"/>
    <mergeCell ref="C114:I114"/>
    <mergeCell ref="K114:L114"/>
    <mergeCell ref="N114:P114"/>
    <mergeCell ref="Q114:S114"/>
    <mergeCell ref="C108:K108"/>
    <mergeCell ref="L108:S108"/>
    <mergeCell ref="C115:P115"/>
    <mergeCell ref="Q115:S115"/>
    <mergeCell ref="C105:I105"/>
    <mergeCell ref="J105:K105"/>
    <mergeCell ref="L105:S105"/>
    <mergeCell ref="C106:I106"/>
    <mergeCell ref="J106:K106"/>
    <mergeCell ref="L106:S106"/>
    <mergeCell ref="C99:I99"/>
    <mergeCell ref="J99:O99"/>
    <mergeCell ref="P99:S99"/>
    <mergeCell ref="B102:S102"/>
    <mergeCell ref="C104:I104"/>
    <mergeCell ref="J104:K104"/>
    <mergeCell ref="L104:S104"/>
    <mergeCell ref="C97:I97"/>
    <mergeCell ref="J97:O97"/>
    <mergeCell ref="P97:S97"/>
    <mergeCell ref="C95:I95"/>
    <mergeCell ref="J95:O95"/>
    <mergeCell ref="P95:S95"/>
    <mergeCell ref="C96:I96"/>
    <mergeCell ref="J96:O96"/>
    <mergeCell ref="P96:S96"/>
    <mergeCell ref="B91:S91"/>
    <mergeCell ref="C93:I93"/>
    <mergeCell ref="J93:O93"/>
    <mergeCell ref="P93:S93"/>
    <mergeCell ref="C94:I94"/>
    <mergeCell ref="J94:O94"/>
    <mergeCell ref="P94:S94"/>
    <mergeCell ref="C88:I88"/>
    <mergeCell ref="J88:O88"/>
    <mergeCell ref="P88:S88"/>
    <mergeCell ref="C89:I89"/>
    <mergeCell ref="J89:O89"/>
    <mergeCell ref="P89:S89"/>
    <mergeCell ref="B85:S85"/>
    <mergeCell ref="C86:I86"/>
    <mergeCell ref="J86:O86"/>
    <mergeCell ref="P86:S86"/>
    <mergeCell ref="C87:I87"/>
    <mergeCell ref="J87:O87"/>
    <mergeCell ref="P87:S87"/>
    <mergeCell ref="C83:I83"/>
    <mergeCell ref="J83:O83"/>
    <mergeCell ref="P83:S83"/>
    <mergeCell ref="C81:I81"/>
    <mergeCell ref="J81:O81"/>
    <mergeCell ref="P81:S81"/>
    <mergeCell ref="C78:I78"/>
    <mergeCell ref="J78:O78"/>
    <mergeCell ref="P78:S78"/>
    <mergeCell ref="C79:I79"/>
    <mergeCell ref="J79:O79"/>
    <mergeCell ref="P79:S79"/>
    <mergeCell ref="I135:K135"/>
    <mergeCell ref="B145:G146"/>
    <mergeCell ref="M145:S146"/>
    <mergeCell ref="F151:M151"/>
    <mergeCell ref="B153:S153"/>
    <mergeCell ref="F150:M150"/>
    <mergeCell ref="F149:M149"/>
    <mergeCell ref="C154:I154"/>
    <mergeCell ref="J154:O154"/>
    <mergeCell ref="P154:S154"/>
    <mergeCell ref="C155:I155"/>
    <mergeCell ref="C164:I164"/>
    <mergeCell ref="G72:N72"/>
    <mergeCell ref="G74:N74"/>
    <mergeCell ref="B76:S76"/>
    <mergeCell ref="C77:I77"/>
    <mergeCell ref="J77:O77"/>
    <mergeCell ref="P77:S77"/>
    <mergeCell ref="I54:J54"/>
    <mergeCell ref="K54:M54"/>
    <mergeCell ref="N54:P54"/>
    <mergeCell ref="B55:P55"/>
    <mergeCell ref="Q55:S55"/>
    <mergeCell ref="G58:H58"/>
    <mergeCell ref="B67:G68"/>
    <mergeCell ref="M67:S68"/>
    <mergeCell ref="Q54:S54"/>
    <mergeCell ref="F73:P73"/>
    <mergeCell ref="B50:S50"/>
    <mergeCell ref="C53:H53"/>
    <mergeCell ref="I53:J53"/>
    <mergeCell ref="K53:M53"/>
    <mergeCell ref="N53:P53"/>
    <mergeCell ref="Q52:S52"/>
    <mergeCell ref="Q53:S53"/>
    <mergeCell ref="C54:H54"/>
    <mergeCell ref="C47:I47"/>
    <mergeCell ref="J47:K47"/>
    <mergeCell ref="L47:S47"/>
    <mergeCell ref="C52:H52"/>
    <mergeCell ref="I52:J52"/>
    <mergeCell ref="K52:M52"/>
    <mergeCell ref="N52:P52"/>
    <mergeCell ref="C48:I48"/>
    <mergeCell ref="J48:K48"/>
    <mergeCell ref="L48:S48"/>
    <mergeCell ref="C46:I46"/>
    <mergeCell ref="J46:K46"/>
    <mergeCell ref="L46:S46"/>
    <mergeCell ref="G38:N38"/>
    <mergeCell ref="G39:N39"/>
    <mergeCell ref="B43:S43"/>
    <mergeCell ref="C45:I45"/>
    <mergeCell ref="G40:N40"/>
    <mergeCell ref="J45:K45"/>
    <mergeCell ref="L45:S45"/>
    <mergeCell ref="Q16:S16"/>
    <mergeCell ref="C15:H15"/>
    <mergeCell ref="B23:P23"/>
    <mergeCell ref="Q23:S23"/>
    <mergeCell ref="C21:H21"/>
    <mergeCell ref="N21:P21"/>
    <mergeCell ref="B18:S18"/>
    <mergeCell ref="C20:H20"/>
    <mergeCell ref="I22:J22"/>
    <mergeCell ref="Q15:S15"/>
    <mergeCell ref="B33:G34"/>
    <mergeCell ref="M33:S34"/>
    <mergeCell ref="N20:P20"/>
    <mergeCell ref="Q20:S20"/>
    <mergeCell ref="Q21:S21"/>
    <mergeCell ref="C22:H22"/>
    <mergeCell ref="K22:M22"/>
    <mergeCell ref="N22:P22"/>
    <mergeCell ref="Q22:S22"/>
    <mergeCell ref="I20:J20"/>
    <mergeCell ref="M2:S3"/>
    <mergeCell ref="B11:S11"/>
    <mergeCell ref="B3:G3"/>
    <mergeCell ref="Q13:S13"/>
    <mergeCell ref="I13:J13"/>
    <mergeCell ref="K13:M13"/>
    <mergeCell ref="C13:H13"/>
    <mergeCell ref="I14:J14"/>
    <mergeCell ref="K20:M20"/>
    <mergeCell ref="K21:M21"/>
    <mergeCell ref="N13:P13"/>
    <mergeCell ref="I15:J15"/>
    <mergeCell ref="K15:M15"/>
    <mergeCell ref="N15:P15"/>
    <mergeCell ref="I21:J21"/>
    <mergeCell ref="B16:P16"/>
    <mergeCell ref="M179:O179"/>
    <mergeCell ref="B188:G188"/>
    <mergeCell ref="H188:I188"/>
    <mergeCell ref="Q14:S14"/>
    <mergeCell ref="F6:M6"/>
    <mergeCell ref="F7:M7"/>
    <mergeCell ref="F8:M8"/>
    <mergeCell ref="K14:M14"/>
    <mergeCell ref="N14:P14"/>
    <mergeCell ref="C14:H14"/>
    <mergeCell ref="P189:R189"/>
    <mergeCell ref="B190:O190"/>
    <mergeCell ref="P190:R190"/>
    <mergeCell ref="B187:G187"/>
    <mergeCell ref="H187:I187"/>
    <mergeCell ref="J187:L187"/>
    <mergeCell ref="M187:O187"/>
    <mergeCell ref="P187:R187"/>
    <mergeCell ref="B180:G180"/>
    <mergeCell ref="J188:K188"/>
    <mergeCell ref="M188:O188"/>
    <mergeCell ref="P188:R188"/>
    <mergeCell ref="L173:N173"/>
    <mergeCell ref="O173:P173"/>
    <mergeCell ref="Q173:S173"/>
    <mergeCell ref="P178:R178"/>
    <mergeCell ref="M182:O182"/>
    <mergeCell ref="J179:K179"/>
    <mergeCell ref="A124:R124"/>
    <mergeCell ref="A110:R110"/>
    <mergeCell ref="J185:L185"/>
    <mergeCell ref="B186:G186"/>
    <mergeCell ref="H186:I186"/>
    <mergeCell ref="J186:K186"/>
    <mergeCell ref="M186:O186"/>
    <mergeCell ref="M178:O178"/>
    <mergeCell ref="B179:G179"/>
    <mergeCell ref="H179:I179"/>
  </mergeCells>
  <phoneticPr fontId="2" type="noConversion"/>
  <pageMargins left="0.59055118110236227" right="0" top="0.39370078740157483" bottom="0" header="0" footer="0"/>
  <pageSetup paperSize="9" scale="92" fitToHeight="3" orientation="portrait" r:id="rId1"/>
  <headerFooter alignWithMargins="0"/>
  <rowBreaks count="3" manualBreakCount="3">
    <brk id="116" max="18" man="1"/>
    <brk id="143" max="18" man="1"/>
    <brk id="190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34"/>
  </sheetPr>
  <dimension ref="A1:O95"/>
  <sheetViews>
    <sheetView topLeftCell="A67" zoomScaleNormal="100" workbookViewId="0">
      <selection activeCell="I23" sqref="I23"/>
    </sheetView>
  </sheetViews>
  <sheetFormatPr defaultRowHeight="13.2"/>
  <cols>
    <col min="1" max="1" width="38.6640625" style="6" customWidth="1"/>
    <col min="2" max="2" width="6.33203125" style="6" customWidth="1"/>
    <col min="3" max="3" width="7" style="6" customWidth="1"/>
    <col min="4" max="4" width="6.6640625" style="6" customWidth="1"/>
    <col min="5" max="5" width="13.109375" style="6" customWidth="1"/>
    <col min="6" max="6" width="6.33203125" style="6" customWidth="1"/>
    <col min="7" max="7" width="7.33203125" style="6" customWidth="1"/>
    <col min="8" max="8" width="7" style="6" customWidth="1"/>
    <col min="9" max="9" width="12.109375" style="189" customWidth="1"/>
    <col min="10" max="10" width="7.33203125" style="147" customWidth="1"/>
    <col min="11" max="11" width="12.109375" style="147" customWidth="1"/>
    <col min="12" max="12" width="12.33203125" style="147" customWidth="1"/>
    <col min="13" max="13" width="11.88671875" bestFit="1" customWidth="1"/>
    <col min="14" max="14" width="9.33203125" bestFit="1" customWidth="1"/>
    <col min="15" max="15" width="10.5546875" bestFit="1" customWidth="1"/>
  </cols>
  <sheetData>
    <row r="1" spans="1:10">
      <c r="A1" s="56" t="s">
        <v>105</v>
      </c>
      <c r="B1" s="56"/>
      <c r="C1" s="56"/>
      <c r="D1" s="56"/>
      <c r="E1" s="56"/>
      <c r="F1" s="56" t="s">
        <v>113</v>
      </c>
      <c r="G1" s="56"/>
      <c r="H1" s="56"/>
      <c r="I1" s="145"/>
      <c r="J1" s="146"/>
    </row>
    <row r="2" spans="1:10" ht="12.75" customHeight="1">
      <c r="A2" s="493" t="s">
        <v>129</v>
      </c>
      <c r="B2" s="56"/>
      <c r="C2" s="56"/>
      <c r="D2" s="56"/>
      <c r="E2" s="56"/>
      <c r="F2" s="493" t="s">
        <v>133</v>
      </c>
      <c r="G2" s="493"/>
      <c r="H2" s="493"/>
      <c r="I2" s="493"/>
      <c r="J2" s="493"/>
    </row>
    <row r="3" spans="1:10">
      <c r="A3" s="493"/>
      <c r="B3" s="56"/>
      <c r="C3" s="56"/>
      <c r="D3" s="56"/>
      <c r="E3" s="56"/>
      <c r="F3" s="493"/>
      <c r="G3" s="493"/>
      <c r="H3" s="493"/>
      <c r="I3" s="493"/>
      <c r="J3" s="493"/>
    </row>
    <row r="4" spans="1:10">
      <c r="A4" s="56" t="s">
        <v>130</v>
      </c>
      <c r="B4" s="56"/>
      <c r="C4" s="56"/>
      <c r="D4" s="56"/>
      <c r="E4" s="56"/>
      <c r="F4" s="56" t="s">
        <v>134</v>
      </c>
      <c r="G4" s="56"/>
      <c r="H4" s="56"/>
      <c r="I4" s="145"/>
      <c r="J4" s="146"/>
    </row>
    <row r="5" spans="1:10">
      <c r="A5" s="56" t="s">
        <v>106</v>
      </c>
      <c r="B5" s="56"/>
      <c r="C5" s="56"/>
      <c r="D5" s="56"/>
      <c r="E5" s="56"/>
      <c r="F5" s="56" t="s">
        <v>66</v>
      </c>
      <c r="G5" s="56"/>
      <c r="H5" s="56"/>
      <c r="I5" s="145"/>
      <c r="J5" s="146"/>
    </row>
    <row r="6" spans="1:10">
      <c r="A6" s="56"/>
      <c r="B6" s="56"/>
      <c r="C6" s="56"/>
      <c r="D6" s="56"/>
      <c r="E6" s="56"/>
      <c r="F6" s="56"/>
      <c r="G6" s="56"/>
      <c r="H6" s="56"/>
      <c r="I6" s="145"/>
      <c r="J6" s="146"/>
    </row>
    <row r="7" spans="1:10">
      <c r="A7" s="56"/>
      <c r="B7" s="56"/>
      <c r="C7" s="56"/>
      <c r="D7" s="56"/>
      <c r="E7" s="56"/>
      <c r="F7" s="56"/>
      <c r="G7" s="56"/>
      <c r="H7" s="494" t="s">
        <v>3</v>
      </c>
      <c r="I7" s="495"/>
      <c r="J7" s="142">
        <v>501012</v>
      </c>
    </row>
    <row r="8" spans="1:10">
      <c r="A8" s="77"/>
      <c r="B8" s="56"/>
      <c r="C8" s="56"/>
      <c r="D8" s="56"/>
      <c r="E8" s="56"/>
      <c r="F8" s="56"/>
      <c r="G8" s="56"/>
      <c r="H8" s="494" t="s">
        <v>4</v>
      </c>
      <c r="I8" s="495"/>
      <c r="J8" s="496"/>
    </row>
    <row r="9" spans="1:10">
      <c r="A9" s="497" t="s">
        <v>192</v>
      </c>
      <c r="B9" s="497"/>
      <c r="C9" s="497"/>
      <c r="D9" s="497"/>
      <c r="E9" s="497"/>
      <c r="F9" s="497"/>
      <c r="G9" s="497"/>
      <c r="H9" s="494"/>
      <c r="I9" s="495"/>
      <c r="J9" s="496"/>
    </row>
    <row r="10" spans="1:10">
      <c r="A10" s="501" t="s">
        <v>193</v>
      </c>
      <c r="B10" s="501"/>
      <c r="C10" s="501"/>
      <c r="D10" s="501"/>
      <c r="E10" s="501"/>
      <c r="F10" s="501"/>
      <c r="G10" s="501"/>
      <c r="H10" s="494" t="s">
        <v>5</v>
      </c>
      <c r="I10" s="495"/>
      <c r="J10" s="142"/>
    </row>
    <row r="11" spans="1:10" ht="12.75" customHeight="1">
      <c r="A11" s="56" t="s">
        <v>73</v>
      </c>
      <c r="B11" s="493" t="s">
        <v>175</v>
      </c>
      <c r="C11" s="493"/>
      <c r="D11" s="493"/>
      <c r="E11" s="493"/>
      <c r="F11" s="493"/>
      <c r="G11" s="493"/>
      <c r="H11" s="499" t="s">
        <v>6</v>
      </c>
      <c r="I11" s="500"/>
      <c r="J11" s="496"/>
    </row>
    <row r="12" spans="1:10">
      <c r="A12" s="56"/>
      <c r="B12" s="56"/>
      <c r="C12" s="56"/>
      <c r="D12" s="56"/>
      <c r="E12" s="56"/>
      <c r="F12" s="56"/>
      <c r="G12" s="56"/>
      <c r="H12" s="78"/>
      <c r="I12" s="143"/>
      <c r="J12" s="496"/>
    </row>
    <row r="13" spans="1:10" ht="12.75" customHeight="1">
      <c r="A13" s="79" t="s">
        <v>11</v>
      </c>
      <c r="B13" s="498" t="s">
        <v>86</v>
      </c>
      <c r="C13" s="498"/>
      <c r="D13" s="498"/>
      <c r="E13" s="498"/>
      <c r="F13" s="498"/>
      <c r="G13" s="498"/>
      <c r="H13" s="499" t="s">
        <v>6</v>
      </c>
      <c r="I13" s="500"/>
      <c r="J13" s="496"/>
    </row>
    <row r="14" spans="1:10">
      <c r="A14" s="56"/>
      <c r="B14" s="56"/>
      <c r="C14" s="56"/>
      <c r="D14" s="56"/>
      <c r="E14" s="56"/>
      <c r="F14" s="56"/>
      <c r="G14" s="56"/>
      <c r="H14" s="80"/>
      <c r="I14" s="66"/>
      <c r="J14" s="496"/>
    </row>
    <row r="15" spans="1:10" ht="12.75" customHeight="1">
      <c r="A15" s="79" t="s">
        <v>0</v>
      </c>
      <c r="B15" s="498" t="s">
        <v>86</v>
      </c>
      <c r="C15" s="498"/>
      <c r="D15" s="498"/>
      <c r="E15" s="498"/>
      <c r="F15" s="498"/>
      <c r="G15" s="498"/>
      <c r="H15" s="494" t="s">
        <v>7</v>
      </c>
      <c r="I15" s="495"/>
      <c r="J15" s="142"/>
    </row>
    <row r="16" spans="1:10">
      <c r="A16" s="56" t="s">
        <v>1</v>
      </c>
      <c r="B16" s="56"/>
      <c r="C16" s="56"/>
      <c r="D16" s="56"/>
      <c r="E16" s="56"/>
      <c r="F16" s="56"/>
      <c r="G16" s="56"/>
      <c r="H16" s="494" t="s">
        <v>8</v>
      </c>
      <c r="I16" s="495"/>
      <c r="J16" s="142"/>
    </row>
    <row r="17" spans="1:13">
      <c r="A17" s="56" t="s">
        <v>2</v>
      </c>
      <c r="B17" s="503" t="s">
        <v>59</v>
      </c>
      <c r="C17" s="503"/>
      <c r="D17" s="503"/>
      <c r="E17" s="503"/>
      <c r="F17" s="503"/>
      <c r="G17" s="503"/>
      <c r="H17" s="494" t="s">
        <v>9</v>
      </c>
      <c r="I17" s="495"/>
      <c r="J17" s="496">
        <v>383</v>
      </c>
    </row>
    <row r="18" spans="1:13">
      <c r="A18" s="56"/>
      <c r="B18" s="56"/>
      <c r="C18" s="56"/>
      <c r="D18" s="56"/>
      <c r="E18" s="56"/>
      <c r="F18" s="56"/>
      <c r="G18" s="56"/>
      <c r="H18" s="494"/>
      <c r="I18" s="495"/>
      <c r="J18" s="496"/>
    </row>
    <row r="19" spans="1:13">
      <c r="A19" s="56"/>
      <c r="B19" s="56"/>
      <c r="C19" s="56"/>
      <c r="D19" s="56"/>
      <c r="E19" s="56"/>
      <c r="F19" s="56"/>
      <c r="G19" s="56"/>
      <c r="H19" s="494" t="s">
        <v>10</v>
      </c>
      <c r="I19" s="495"/>
      <c r="J19" s="144"/>
    </row>
    <row r="20" spans="1:13" ht="12.75" customHeight="1">
      <c r="A20" s="502" t="s">
        <v>12</v>
      </c>
      <c r="B20" s="502" t="s">
        <v>13</v>
      </c>
      <c r="C20" s="553" t="s">
        <v>14</v>
      </c>
      <c r="D20" s="553"/>
      <c r="E20" s="553"/>
      <c r="F20" s="553"/>
      <c r="G20" s="553"/>
      <c r="H20" s="553"/>
      <c r="I20" s="651" t="s">
        <v>21</v>
      </c>
      <c r="J20" s="651"/>
      <c r="K20" s="650" t="s">
        <v>170</v>
      </c>
      <c r="L20" s="650" t="s">
        <v>171</v>
      </c>
    </row>
    <row r="21" spans="1:13" ht="79.2">
      <c r="A21" s="502"/>
      <c r="B21" s="502"/>
      <c r="C21" s="82" t="s">
        <v>15</v>
      </c>
      <c r="D21" s="82" t="s">
        <v>16</v>
      </c>
      <c r="E21" s="82" t="s">
        <v>17</v>
      </c>
      <c r="F21" s="82" t="s">
        <v>18</v>
      </c>
      <c r="G21" s="82" t="s">
        <v>19</v>
      </c>
      <c r="H21" s="82" t="s">
        <v>20</v>
      </c>
      <c r="I21" s="148" t="s">
        <v>22</v>
      </c>
      <c r="J21" s="141" t="s">
        <v>23</v>
      </c>
      <c r="K21" s="650"/>
      <c r="L21" s="650"/>
    </row>
    <row r="22" spans="1:13" ht="13.8" thickBot="1">
      <c r="A22" s="83">
        <v>1</v>
      </c>
      <c r="B22" s="83">
        <v>2</v>
      </c>
      <c r="C22" s="83">
        <v>3</v>
      </c>
      <c r="D22" s="83">
        <v>4</v>
      </c>
      <c r="E22" s="83">
        <v>5</v>
      </c>
      <c r="F22" s="83">
        <v>6</v>
      </c>
      <c r="G22" s="83">
        <v>7</v>
      </c>
      <c r="H22" s="83">
        <v>8</v>
      </c>
      <c r="I22" s="149">
        <v>9</v>
      </c>
      <c r="J22" s="150">
        <v>10</v>
      </c>
      <c r="K22" s="151"/>
      <c r="L22" s="151"/>
    </row>
    <row r="23" spans="1:13" ht="14.4" thickBot="1">
      <c r="A23" s="84" t="s">
        <v>135</v>
      </c>
      <c r="B23" s="85" t="s">
        <v>49</v>
      </c>
      <c r="C23" s="86" t="s">
        <v>31</v>
      </c>
      <c r="D23" s="87"/>
      <c r="E23" s="87"/>
      <c r="F23" s="87"/>
      <c r="G23" s="87"/>
      <c r="H23" s="87"/>
      <c r="I23" s="152">
        <f>I24</f>
        <v>4582019</v>
      </c>
      <c r="J23" s="152"/>
      <c r="K23" s="152">
        <f>K24</f>
        <v>4582619</v>
      </c>
      <c r="L23" s="214">
        <f>L24</f>
        <v>4582619</v>
      </c>
    </row>
    <row r="24" spans="1:13" ht="14.4" thickBot="1">
      <c r="A24" s="84" t="s">
        <v>136</v>
      </c>
      <c r="B24" s="89">
        <f>B23+1</f>
        <v>2</v>
      </c>
      <c r="C24" s="86" t="s">
        <v>31</v>
      </c>
      <c r="D24" s="86" t="s">
        <v>53</v>
      </c>
      <c r="E24" s="87"/>
      <c r="F24" s="87"/>
      <c r="G24" s="87"/>
      <c r="H24" s="87"/>
      <c r="I24" s="152">
        <f>I25+I33+I37+I56+I59+I67+I76+I82</f>
        <v>4582019</v>
      </c>
      <c r="J24" s="152"/>
      <c r="K24" s="152">
        <f>K25+K33+K37+K56+K59+K67+K76+K82</f>
        <v>4582619</v>
      </c>
      <c r="L24" s="214">
        <f>L25+L33+L37+L56+L59+L67+L76+L82</f>
        <v>4582619</v>
      </c>
    </row>
    <row r="25" spans="1:13" s="1" customFormat="1" ht="39.6">
      <c r="A25" s="90" t="s">
        <v>137</v>
      </c>
      <c r="B25" s="91">
        <f t="shared" ref="B25:B88" si="0">B24+1</f>
        <v>3</v>
      </c>
      <c r="C25" s="92" t="s">
        <v>31</v>
      </c>
      <c r="D25" s="92" t="s">
        <v>53</v>
      </c>
      <c r="E25" s="92" t="s">
        <v>138</v>
      </c>
      <c r="F25" s="92"/>
      <c r="G25" s="93"/>
      <c r="H25" s="93"/>
      <c r="I25" s="153">
        <f>I26</f>
        <v>0</v>
      </c>
      <c r="J25" s="153"/>
      <c r="K25" s="153">
        <f>K26</f>
        <v>0</v>
      </c>
      <c r="L25" s="215">
        <f>L26</f>
        <v>0</v>
      </c>
      <c r="M25" s="70"/>
    </row>
    <row r="26" spans="1:13" ht="27.6">
      <c r="A26" s="95" t="s">
        <v>139</v>
      </c>
      <c r="B26" s="96">
        <f t="shared" si="0"/>
        <v>4</v>
      </c>
      <c r="C26" s="97" t="s">
        <v>31</v>
      </c>
      <c r="D26" s="97" t="s">
        <v>53</v>
      </c>
      <c r="E26" s="97" t="s">
        <v>140</v>
      </c>
      <c r="F26" s="97"/>
      <c r="G26" s="98"/>
      <c r="H26" s="98"/>
      <c r="I26" s="154">
        <f>I27</f>
        <v>0</v>
      </c>
      <c r="J26" s="154"/>
      <c r="K26" s="154">
        <f>K27</f>
        <v>0</v>
      </c>
      <c r="L26" s="216">
        <f>L27</f>
        <v>0</v>
      </c>
    </row>
    <row r="27" spans="1:13" ht="27.6">
      <c r="A27" s="95" t="s">
        <v>141</v>
      </c>
      <c r="B27" s="96">
        <f t="shared" si="0"/>
        <v>5</v>
      </c>
      <c r="C27" s="97" t="s">
        <v>31</v>
      </c>
      <c r="D27" s="97" t="s">
        <v>53</v>
      </c>
      <c r="E27" s="97" t="s">
        <v>142</v>
      </c>
      <c r="F27" s="97"/>
      <c r="G27" s="98"/>
      <c r="H27" s="98"/>
      <c r="I27" s="154">
        <f>I29+I32</f>
        <v>0</v>
      </c>
      <c r="J27" s="154"/>
      <c r="K27" s="154">
        <f>K29+K32</f>
        <v>0</v>
      </c>
      <c r="L27" s="216">
        <f>L29+L32</f>
        <v>0</v>
      </c>
    </row>
    <row r="28" spans="1:13" ht="13.8">
      <c r="A28" s="100" t="s">
        <v>40</v>
      </c>
      <c r="B28" s="96">
        <f t="shared" si="0"/>
        <v>6</v>
      </c>
      <c r="C28" s="101" t="s">
        <v>31</v>
      </c>
      <c r="D28" s="101" t="s">
        <v>53</v>
      </c>
      <c r="E28" s="101" t="s">
        <v>142</v>
      </c>
      <c r="F28" s="101" t="s">
        <v>75</v>
      </c>
      <c r="G28" s="102">
        <v>220</v>
      </c>
      <c r="H28" s="102"/>
      <c r="I28" s="155"/>
      <c r="J28" s="156"/>
      <c r="K28" s="157"/>
      <c r="L28" s="158"/>
    </row>
    <row r="29" spans="1:13" ht="13.8">
      <c r="A29" s="104" t="s">
        <v>44</v>
      </c>
      <c r="B29" s="96">
        <f t="shared" si="0"/>
        <v>7</v>
      </c>
      <c r="C29" s="105" t="s">
        <v>31</v>
      </c>
      <c r="D29" s="105" t="s">
        <v>53</v>
      </c>
      <c r="E29" s="105" t="s">
        <v>142</v>
      </c>
      <c r="F29" s="105" t="s">
        <v>77</v>
      </c>
      <c r="G29" s="106">
        <v>225</v>
      </c>
      <c r="H29" s="106"/>
      <c r="I29" s="159"/>
      <c r="J29" s="142"/>
      <c r="K29" s="157"/>
      <c r="L29" s="158"/>
      <c r="M29" s="71"/>
    </row>
    <row r="30" spans="1:13" ht="13.8">
      <c r="A30" s="108" t="s">
        <v>46</v>
      </c>
      <c r="B30" s="96">
        <f t="shared" si="0"/>
        <v>8</v>
      </c>
      <c r="C30" s="101" t="s">
        <v>31</v>
      </c>
      <c r="D30" s="101" t="s">
        <v>53</v>
      </c>
      <c r="E30" s="101" t="s">
        <v>142</v>
      </c>
      <c r="F30" s="101" t="s">
        <v>75</v>
      </c>
      <c r="G30" s="102">
        <v>300</v>
      </c>
      <c r="H30" s="102"/>
      <c r="I30" s="155"/>
      <c r="J30" s="156"/>
      <c r="K30" s="160"/>
      <c r="L30" s="161"/>
    </row>
    <row r="31" spans="1:13" ht="13.8">
      <c r="A31" s="109" t="s">
        <v>47</v>
      </c>
      <c r="B31" s="96">
        <f t="shared" si="0"/>
        <v>9</v>
      </c>
      <c r="C31" s="105" t="s">
        <v>31</v>
      </c>
      <c r="D31" s="105" t="s">
        <v>53</v>
      </c>
      <c r="E31" s="105" t="s">
        <v>142</v>
      </c>
      <c r="F31" s="105" t="s">
        <v>77</v>
      </c>
      <c r="G31" s="106">
        <v>310</v>
      </c>
      <c r="H31" s="106"/>
      <c r="I31" s="159"/>
      <c r="J31" s="142"/>
      <c r="K31" s="157"/>
      <c r="L31" s="158"/>
    </row>
    <row r="32" spans="1:13" ht="14.4" thickBot="1">
      <c r="A32" s="110" t="s">
        <v>48</v>
      </c>
      <c r="B32" s="111">
        <f t="shared" si="0"/>
        <v>10</v>
      </c>
      <c r="C32" s="112" t="s">
        <v>31</v>
      </c>
      <c r="D32" s="112" t="s">
        <v>53</v>
      </c>
      <c r="E32" s="112" t="s">
        <v>142</v>
      </c>
      <c r="F32" s="112" t="s">
        <v>77</v>
      </c>
      <c r="G32" s="113">
        <v>340</v>
      </c>
      <c r="H32" s="113"/>
      <c r="I32" s="162"/>
      <c r="J32" s="163"/>
      <c r="K32" s="164"/>
      <c r="L32" s="165"/>
      <c r="M32" s="71"/>
    </row>
    <row r="33" spans="1:13" ht="55.2">
      <c r="A33" s="115" t="s">
        <v>164</v>
      </c>
      <c r="B33" s="116">
        <f t="shared" si="0"/>
        <v>11</v>
      </c>
      <c r="C33" s="117" t="s">
        <v>31</v>
      </c>
      <c r="D33" s="117" t="s">
        <v>53</v>
      </c>
      <c r="E33" s="117" t="s">
        <v>165</v>
      </c>
      <c r="F33" s="117"/>
      <c r="G33" s="118"/>
      <c r="H33" s="118"/>
      <c r="I33" s="166">
        <f>I34</f>
        <v>0</v>
      </c>
      <c r="J33" s="166"/>
      <c r="K33" s="166">
        <f t="shared" ref="K33:L35" si="1">K34</f>
        <v>0</v>
      </c>
      <c r="L33" s="217">
        <f t="shared" si="1"/>
        <v>0</v>
      </c>
    </row>
    <row r="34" spans="1:13" ht="40.200000000000003">
      <c r="A34" s="120" t="s">
        <v>166</v>
      </c>
      <c r="B34" s="96">
        <f t="shared" si="0"/>
        <v>12</v>
      </c>
      <c r="C34" s="121" t="s">
        <v>31</v>
      </c>
      <c r="D34" s="121" t="s">
        <v>53</v>
      </c>
      <c r="E34" s="121" t="s">
        <v>167</v>
      </c>
      <c r="F34" s="105"/>
      <c r="G34" s="106"/>
      <c r="H34" s="106"/>
      <c r="I34" s="159">
        <f>I35</f>
        <v>0</v>
      </c>
      <c r="J34" s="159"/>
      <c r="K34" s="159">
        <f t="shared" si="1"/>
        <v>0</v>
      </c>
      <c r="L34" s="218">
        <f t="shared" si="1"/>
        <v>0</v>
      </c>
    </row>
    <row r="35" spans="1:13" ht="27">
      <c r="A35" s="120" t="s">
        <v>128</v>
      </c>
      <c r="B35" s="96">
        <f t="shared" si="0"/>
        <v>13</v>
      </c>
      <c r="C35" s="121" t="s">
        <v>31</v>
      </c>
      <c r="D35" s="121" t="s">
        <v>53</v>
      </c>
      <c r="E35" s="122">
        <v>1300100150</v>
      </c>
      <c r="F35" s="122">
        <v>240</v>
      </c>
      <c r="G35" s="122"/>
      <c r="H35" s="5"/>
      <c r="I35" s="167">
        <f>I36</f>
        <v>0</v>
      </c>
      <c r="J35" s="167"/>
      <c r="K35" s="167">
        <f t="shared" si="1"/>
        <v>0</v>
      </c>
      <c r="L35" s="219">
        <f t="shared" si="1"/>
        <v>0</v>
      </c>
    </row>
    <row r="36" spans="1:13" ht="14.4" thickBot="1">
      <c r="A36" s="124" t="s">
        <v>44</v>
      </c>
      <c r="B36" s="111">
        <f t="shared" si="0"/>
        <v>14</v>
      </c>
      <c r="C36" s="112" t="s">
        <v>31</v>
      </c>
      <c r="D36" s="112" t="s">
        <v>53</v>
      </c>
      <c r="E36" s="125">
        <v>1300100150</v>
      </c>
      <c r="F36" s="125">
        <v>244</v>
      </c>
      <c r="G36" s="125">
        <v>225</v>
      </c>
      <c r="H36" s="125"/>
      <c r="I36" s="168"/>
      <c r="J36" s="169"/>
      <c r="K36" s="170"/>
      <c r="L36" s="171"/>
      <c r="M36" s="61"/>
    </row>
    <row r="37" spans="1:13" ht="41.4">
      <c r="A37" s="115" t="s">
        <v>143</v>
      </c>
      <c r="B37" s="116">
        <f t="shared" si="0"/>
        <v>15</v>
      </c>
      <c r="C37" s="117" t="s">
        <v>31</v>
      </c>
      <c r="D37" s="117" t="s">
        <v>53</v>
      </c>
      <c r="E37" s="117" t="s">
        <v>144</v>
      </c>
      <c r="F37" s="117"/>
      <c r="G37" s="118"/>
      <c r="H37" s="118"/>
      <c r="I37" s="166">
        <f>I38</f>
        <v>0</v>
      </c>
      <c r="J37" s="166"/>
      <c r="K37" s="166">
        <f>K38</f>
        <v>0</v>
      </c>
      <c r="L37" s="217">
        <f>L38</f>
        <v>0</v>
      </c>
    </row>
    <row r="38" spans="1:13" s="1" customFormat="1" ht="13.8">
      <c r="A38" s="120" t="s">
        <v>145</v>
      </c>
      <c r="B38" s="96">
        <f t="shared" si="0"/>
        <v>16</v>
      </c>
      <c r="C38" s="121" t="s">
        <v>31</v>
      </c>
      <c r="D38" s="121" t="s">
        <v>53</v>
      </c>
      <c r="E38" s="121" t="s">
        <v>146</v>
      </c>
      <c r="F38" s="121"/>
      <c r="G38" s="127"/>
      <c r="H38" s="127"/>
      <c r="I38" s="172">
        <f>I39</f>
        <v>0</v>
      </c>
      <c r="J38" s="172"/>
      <c r="K38" s="172">
        <f>K39</f>
        <v>0</v>
      </c>
      <c r="L38" s="220">
        <f>L39</f>
        <v>0</v>
      </c>
    </row>
    <row r="39" spans="1:13" ht="27">
      <c r="A39" s="120" t="s">
        <v>147</v>
      </c>
      <c r="B39" s="96">
        <f t="shared" si="0"/>
        <v>17</v>
      </c>
      <c r="C39" s="121" t="s">
        <v>31</v>
      </c>
      <c r="D39" s="121" t="s">
        <v>53</v>
      </c>
      <c r="E39" s="121" t="s">
        <v>121</v>
      </c>
      <c r="F39" s="121"/>
      <c r="G39" s="127"/>
      <c r="H39" s="127"/>
      <c r="I39" s="172">
        <f>I44+I43+I51+I52+I54+I55</f>
        <v>0</v>
      </c>
      <c r="J39" s="172"/>
      <c r="K39" s="172">
        <f>K44+K43+K51+K52+K54+K55</f>
        <v>0</v>
      </c>
      <c r="L39" s="220">
        <f>L44+L43+L51+L52+L54+L55</f>
        <v>0</v>
      </c>
    </row>
    <row r="40" spans="1:13" ht="27">
      <c r="A40" s="108" t="s">
        <v>108</v>
      </c>
      <c r="B40" s="96">
        <f t="shared" si="0"/>
        <v>18</v>
      </c>
      <c r="C40" s="101" t="s">
        <v>31</v>
      </c>
      <c r="D40" s="101" t="s">
        <v>53</v>
      </c>
      <c r="E40" s="101" t="s">
        <v>121</v>
      </c>
      <c r="F40" s="101" t="s">
        <v>98</v>
      </c>
      <c r="G40" s="102">
        <v>210</v>
      </c>
      <c r="H40" s="102"/>
      <c r="I40" s="155"/>
      <c r="J40" s="156"/>
      <c r="K40" s="157"/>
      <c r="L40" s="158"/>
    </row>
    <row r="41" spans="1:13" s="1" customFormat="1" ht="13.8">
      <c r="A41" s="104" t="s">
        <v>148</v>
      </c>
      <c r="B41" s="96">
        <f t="shared" si="0"/>
        <v>19</v>
      </c>
      <c r="C41" s="105" t="s">
        <v>31</v>
      </c>
      <c r="D41" s="105" t="s">
        <v>53</v>
      </c>
      <c r="E41" s="105" t="s">
        <v>121</v>
      </c>
      <c r="F41" s="105" t="s">
        <v>149</v>
      </c>
      <c r="G41" s="106">
        <v>212</v>
      </c>
      <c r="H41" s="106"/>
      <c r="I41" s="159"/>
      <c r="J41" s="142"/>
      <c r="K41" s="157"/>
      <c r="L41" s="158"/>
    </row>
    <row r="42" spans="1:13" ht="13.8">
      <c r="A42" s="100" t="s">
        <v>40</v>
      </c>
      <c r="B42" s="96">
        <f t="shared" si="0"/>
        <v>20</v>
      </c>
      <c r="C42" s="101" t="s">
        <v>31</v>
      </c>
      <c r="D42" s="101" t="s">
        <v>53</v>
      </c>
      <c r="E42" s="101" t="s">
        <v>121</v>
      </c>
      <c r="F42" s="101" t="s">
        <v>75</v>
      </c>
      <c r="G42" s="102">
        <v>220</v>
      </c>
      <c r="H42" s="102"/>
      <c r="I42" s="155"/>
      <c r="J42" s="156"/>
      <c r="K42" s="157"/>
      <c r="L42" s="158"/>
    </row>
    <row r="43" spans="1:13" ht="13.8">
      <c r="A43" s="104" t="s">
        <v>41</v>
      </c>
      <c r="B43" s="96">
        <f t="shared" si="0"/>
        <v>21</v>
      </c>
      <c r="C43" s="105" t="s">
        <v>31</v>
      </c>
      <c r="D43" s="105" t="s">
        <v>53</v>
      </c>
      <c r="E43" s="105" t="s">
        <v>121</v>
      </c>
      <c r="F43" s="105" t="s">
        <v>76</v>
      </c>
      <c r="G43" s="106">
        <v>221</v>
      </c>
      <c r="H43" s="106"/>
      <c r="I43" s="159"/>
      <c r="J43" s="142"/>
      <c r="K43" s="190"/>
      <c r="L43" s="191"/>
      <c r="M43" s="61"/>
    </row>
    <row r="44" spans="1:13" s="1" customFormat="1" ht="13.8">
      <c r="A44" s="128" t="s">
        <v>42</v>
      </c>
      <c r="B44" s="96">
        <f t="shared" si="0"/>
        <v>22</v>
      </c>
      <c r="C44" s="121" t="s">
        <v>31</v>
      </c>
      <c r="D44" s="121" t="s">
        <v>53</v>
      </c>
      <c r="E44" s="121" t="s">
        <v>121</v>
      </c>
      <c r="F44" s="121" t="s">
        <v>77</v>
      </c>
      <c r="G44" s="127">
        <v>223</v>
      </c>
      <c r="H44" s="127"/>
      <c r="I44" s="172">
        <f>I45+I46+I47+I48+I49</f>
        <v>0</v>
      </c>
      <c r="J44" s="172"/>
      <c r="K44" s="172">
        <f>K45+K46+K47+K48+K49</f>
        <v>0</v>
      </c>
      <c r="L44" s="220">
        <f>L45+L46+L47+L48+L49</f>
        <v>0</v>
      </c>
    </row>
    <row r="45" spans="1:13" ht="13.8">
      <c r="A45" s="104" t="s">
        <v>80</v>
      </c>
      <c r="B45" s="96">
        <f t="shared" si="0"/>
        <v>23</v>
      </c>
      <c r="C45" s="105" t="s">
        <v>31</v>
      </c>
      <c r="D45" s="105" t="s">
        <v>53</v>
      </c>
      <c r="E45" s="105" t="s">
        <v>121</v>
      </c>
      <c r="F45" s="105" t="s">
        <v>77</v>
      </c>
      <c r="G45" s="106">
        <v>223</v>
      </c>
      <c r="H45" s="129" t="s">
        <v>64</v>
      </c>
      <c r="I45" s="159"/>
      <c r="J45" s="142"/>
      <c r="K45" s="157"/>
      <c r="L45" s="158"/>
    </row>
    <row r="46" spans="1:13" ht="13.8">
      <c r="A46" s="104" t="s">
        <v>79</v>
      </c>
      <c r="B46" s="96">
        <f t="shared" si="0"/>
        <v>24</v>
      </c>
      <c r="C46" s="105" t="s">
        <v>31</v>
      </c>
      <c r="D46" s="105" t="s">
        <v>53</v>
      </c>
      <c r="E46" s="105" t="s">
        <v>121</v>
      </c>
      <c r="F46" s="105" t="s">
        <v>77</v>
      </c>
      <c r="G46" s="106">
        <v>223</v>
      </c>
      <c r="H46" s="129" t="s">
        <v>50</v>
      </c>
      <c r="I46" s="159"/>
      <c r="J46" s="142"/>
      <c r="K46" s="157"/>
      <c r="L46" s="158"/>
      <c r="M46" s="71"/>
    </row>
    <row r="47" spans="1:13" s="1" customFormat="1" ht="13.8">
      <c r="A47" s="104" t="s">
        <v>43</v>
      </c>
      <c r="B47" s="96">
        <f t="shared" si="0"/>
        <v>25</v>
      </c>
      <c r="C47" s="105" t="s">
        <v>31</v>
      </c>
      <c r="D47" s="105" t="s">
        <v>53</v>
      </c>
      <c r="E47" s="105" t="s">
        <v>121</v>
      </c>
      <c r="F47" s="105" t="s">
        <v>77</v>
      </c>
      <c r="G47" s="106">
        <v>223</v>
      </c>
      <c r="H47" s="129" t="s">
        <v>51</v>
      </c>
      <c r="I47" s="159"/>
      <c r="J47" s="142"/>
      <c r="K47" s="157"/>
      <c r="L47" s="158"/>
      <c r="M47" s="72"/>
    </row>
    <row r="48" spans="1:13" ht="13.8">
      <c r="A48" s="104" t="s">
        <v>81</v>
      </c>
      <c r="B48" s="96">
        <f t="shared" si="0"/>
        <v>26</v>
      </c>
      <c r="C48" s="105" t="s">
        <v>31</v>
      </c>
      <c r="D48" s="105" t="s">
        <v>53</v>
      </c>
      <c r="E48" s="105" t="s">
        <v>121</v>
      </c>
      <c r="F48" s="105" t="s">
        <v>77</v>
      </c>
      <c r="G48" s="106">
        <v>223</v>
      </c>
      <c r="H48" s="129" t="s">
        <v>52</v>
      </c>
      <c r="I48" s="159"/>
      <c r="J48" s="142"/>
      <c r="K48" s="175"/>
      <c r="L48" s="176"/>
      <c r="M48" s="71"/>
    </row>
    <row r="49" spans="1:13" s="1" customFormat="1" ht="13.8">
      <c r="A49" s="104" t="s">
        <v>82</v>
      </c>
      <c r="B49" s="96">
        <f t="shared" si="0"/>
        <v>27</v>
      </c>
      <c r="C49" s="105" t="s">
        <v>31</v>
      </c>
      <c r="D49" s="105" t="s">
        <v>53</v>
      </c>
      <c r="E49" s="105" t="s">
        <v>121</v>
      </c>
      <c r="F49" s="105" t="s">
        <v>77</v>
      </c>
      <c r="G49" s="106">
        <v>223</v>
      </c>
      <c r="H49" s="129" t="s">
        <v>65</v>
      </c>
      <c r="I49" s="159"/>
      <c r="J49" s="142"/>
      <c r="K49" s="177"/>
      <c r="L49" s="178"/>
    </row>
    <row r="50" spans="1:13" ht="13.8">
      <c r="A50" s="104" t="s">
        <v>87</v>
      </c>
      <c r="B50" s="96">
        <f t="shared" si="0"/>
        <v>28</v>
      </c>
      <c r="C50" s="105" t="s">
        <v>31</v>
      </c>
      <c r="D50" s="105" t="s">
        <v>53</v>
      </c>
      <c r="E50" s="105" t="s">
        <v>121</v>
      </c>
      <c r="F50" s="105" t="s">
        <v>77</v>
      </c>
      <c r="G50" s="106">
        <v>224</v>
      </c>
      <c r="H50" s="129"/>
      <c r="I50" s="159"/>
      <c r="J50" s="142"/>
      <c r="K50" s="177"/>
      <c r="L50" s="178"/>
    </row>
    <row r="51" spans="1:13" ht="13.8">
      <c r="A51" s="104" t="s">
        <v>44</v>
      </c>
      <c r="B51" s="96">
        <f t="shared" si="0"/>
        <v>29</v>
      </c>
      <c r="C51" s="105" t="s">
        <v>31</v>
      </c>
      <c r="D51" s="105" t="s">
        <v>53</v>
      </c>
      <c r="E51" s="105" t="s">
        <v>121</v>
      </c>
      <c r="F51" s="105" t="s">
        <v>77</v>
      </c>
      <c r="G51" s="106">
        <v>225</v>
      </c>
      <c r="H51" s="106"/>
      <c r="I51" s="159"/>
      <c r="J51" s="142"/>
      <c r="K51" s="177"/>
      <c r="L51" s="178"/>
      <c r="M51" s="71"/>
    </row>
    <row r="52" spans="1:13" ht="13.8">
      <c r="A52" s="104" t="s">
        <v>45</v>
      </c>
      <c r="B52" s="96">
        <f t="shared" si="0"/>
        <v>30</v>
      </c>
      <c r="C52" s="105" t="s">
        <v>31</v>
      </c>
      <c r="D52" s="105" t="s">
        <v>53</v>
      </c>
      <c r="E52" s="105" t="s">
        <v>121</v>
      </c>
      <c r="F52" s="105" t="s">
        <v>77</v>
      </c>
      <c r="G52" s="106">
        <v>226</v>
      </c>
      <c r="H52" s="106"/>
      <c r="I52" s="159"/>
      <c r="J52" s="142"/>
      <c r="K52" s="177"/>
      <c r="L52" s="178"/>
      <c r="M52" s="71"/>
    </row>
    <row r="53" spans="1:13" s="1" customFormat="1" ht="13.8">
      <c r="A53" s="108" t="s">
        <v>46</v>
      </c>
      <c r="B53" s="96">
        <f t="shared" si="0"/>
        <v>31</v>
      </c>
      <c r="C53" s="101" t="s">
        <v>31</v>
      </c>
      <c r="D53" s="101" t="s">
        <v>53</v>
      </c>
      <c r="E53" s="101" t="s">
        <v>121</v>
      </c>
      <c r="F53" s="101" t="s">
        <v>75</v>
      </c>
      <c r="G53" s="102">
        <v>300</v>
      </c>
      <c r="H53" s="102"/>
      <c r="I53" s="155"/>
      <c r="J53" s="156"/>
      <c r="K53" s="175"/>
      <c r="L53" s="176"/>
    </row>
    <row r="54" spans="1:13" ht="13.8">
      <c r="A54" s="109" t="s">
        <v>47</v>
      </c>
      <c r="B54" s="96">
        <f t="shared" si="0"/>
        <v>32</v>
      </c>
      <c r="C54" s="105" t="s">
        <v>31</v>
      </c>
      <c r="D54" s="105" t="s">
        <v>53</v>
      </c>
      <c r="E54" s="105" t="s">
        <v>121</v>
      </c>
      <c r="F54" s="105" t="s">
        <v>77</v>
      </c>
      <c r="G54" s="106">
        <v>310</v>
      </c>
      <c r="H54" s="106"/>
      <c r="I54" s="159"/>
      <c r="J54" s="142"/>
      <c r="K54" s="177"/>
      <c r="L54" s="178"/>
    </row>
    <row r="55" spans="1:13" ht="13.8">
      <c r="A55" s="109" t="s">
        <v>48</v>
      </c>
      <c r="B55" s="96">
        <f t="shared" si="0"/>
        <v>33</v>
      </c>
      <c r="C55" s="105" t="s">
        <v>31</v>
      </c>
      <c r="D55" s="105" t="s">
        <v>53</v>
      </c>
      <c r="E55" s="105" t="s">
        <v>121</v>
      </c>
      <c r="F55" s="105" t="s">
        <v>77</v>
      </c>
      <c r="G55" s="106">
        <v>340</v>
      </c>
      <c r="H55" s="106"/>
      <c r="I55" s="159"/>
      <c r="J55" s="142"/>
      <c r="K55" s="177"/>
      <c r="L55" s="178"/>
      <c r="M55" s="71"/>
    </row>
    <row r="56" spans="1:13" ht="53.4">
      <c r="A56" s="120" t="s">
        <v>150</v>
      </c>
      <c r="B56" s="96">
        <f t="shared" si="0"/>
        <v>34</v>
      </c>
      <c r="C56" s="121" t="s">
        <v>31</v>
      </c>
      <c r="D56" s="121" t="s">
        <v>53</v>
      </c>
      <c r="E56" s="121" t="s">
        <v>151</v>
      </c>
      <c r="F56" s="121"/>
      <c r="G56" s="127"/>
      <c r="H56" s="127"/>
      <c r="I56" s="172">
        <v>0</v>
      </c>
      <c r="J56" s="172"/>
      <c r="K56" s="172">
        <v>0</v>
      </c>
      <c r="L56" s="220">
        <v>0</v>
      </c>
    </row>
    <row r="57" spans="1:13" ht="13.8">
      <c r="A57" s="100" t="s">
        <v>40</v>
      </c>
      <c r="B57" s="96">
        <f t="shared" si="0"/>
        <v>35</v>
      </c>
      <c r="C57" s="101" t="s">
        <v>31</v>
      </c>
      <c r="D57" s="101" t="s">
        <v>53</v>
      </c>
      <c r="E57" s="101" t="s">
        <v>151</v>
      </c>
      <c r="F57" s="101" t="s">
        <v>75</v>
      </c>
      <c r="G57" s="102">
        <v>220</v>
      </c>
      <c r="H57" s="102"/>
      <c r="I57" s="155"/>
      <c r="J57" s="156"/>
      <c r="K57" s="173"/>
      <c r="L57" s="174"/>
    </row>
    <row r="58" spans="1:13" s="1" customFormat="1" ht="13.8">
      <c r="A58" s="104" t="s">
        <v>45</v>
      </c>
      <c r="B58" s="96">
        <f t="shared" si="0"/>
        <v>36</v>
      </c>
      <c r="C58" s="105" t="s">
        <v>31</v>
      </c>
      <c r="D58" s="105" t="s">
        <v>53</v>
      </c>
      <c r="E58" s="105" t="s">
        <v>151</v>
      </c>
      <c r="F58" s="105" t="s">
        <v>77</v>
      </c>
      <c r="G58" s="106">
        <v>226</v>
      </c>
      <c r="H58" s="106"/>
      <c r="I58" s="159"/>
      <c r="J58" s="142"/>
      <c r="K58" s="157"/>
      <c r="L58" s="158"/>
    </row>
    <row r="59" spans="1:13" ht="53.4">
      <c r="A59" s="120" t="s">
        <v>152</v>
      </c>
      <c r="B59" s="96">
        <f t="shared" si="0"/>
        <v>37</v>
      </c>
      <c r="C59" s="121" t="s">
        <v>31</v>
      </c>
      <c r="D59" s="121" t="s">
        <v>53</v>
      </c>
      <c r="E59" s="121" t="s">
        <v>122</v>
      </c>
      <c r="F59" s="121"/>
      <c r="G59" s="127"/>
      <c r="H59" s="127"/>
      <c r="I59" s="172">
        <f>I60</f>
        <v>4492019</v>
      </c>
      <c r="J59" s="172"/>
      <c r="K59" s="172">
        <f>K60</f>
        <v>4492019</v>
      </c>
      <c r="L59" s="220">
        <f>L60</f>
        <v>4492019</v>
      </c>
    </row>
    <row r="60" spans="1:13" s="1" customFormat="1" ht="27">
      <c r="A60" s="108" t="s">
        <v>108</v>
      </c>
      <c r="B60" s="96">
        <f t="shared" si="0"/>
        <v>38</v>
      </c>
      <c r="C60" s="101" t="s">
        <v>31</v>
      </c>
      <c r="D60" s="101" t="s">
        <v>53</v>
      </c>
      <c r="E60" s="101" t="s">
        <v>122</v>
      </c>
      <c r="F60" s="101" t="s">
        <v>98</v>
      </c>
      <c r="G60" s="130">
        <v>210</v>
      </c>
      <c r="H60" s="130"/>
      <c r="I60" s="155">
        <f>I61+I62</f>
        <v>4492019</v>
      </c>
      <c r="J60" s="155"/>
      <c r="K60" s="155">
        <f>K61+K62</f>
        <v>4492019</v>
      </c>
      <c r="L60" s="221">
        <f>L61+L62</f>
        <v>4492019</v>
      </c>
    </row>
    <row r="61" spans="1:13" ht="13.8">
      <c r="A61" s="104" t="s">
        <v>100</v>
      </c>
      <c r="B61" s="96">
        <f t="shared" si="0"/>
        <v>39</v>
      </c>
      <c r="C61" s="105" t="s">
        <v>31</v>
      </c>
      <c r="D61" s="105" t="s">
        <v>53</v>
      </c>
      <c r="E61" s="105" t="s">
        <v>122</v>
      </c>
      <c r="F61" s="105" t="s">
        <v>109</v>
      </c>
      <c r="G61" s="5">
        <v>211</v>
      </c>
      <c r="H61" s="5"/>
      <c r="I61" s="159">
        <v>3450092</v>
      </c>
      <c r="J61" s="141"/>
      <c r="K61" s="159">
        <v>3450092</v>
      </c>
      <c r="L61" s="218">
        <v>3450092</v>
      </c>
      <c r="M61" s="71"/>
    </row>
    <row r="62" spans="1:13" ht="13.8">
      <c r="A62" s="104" t="s">
        <v>103</v>
      </c>
      <c r="B62" s="96">
        <f t="shared" si="0"/>
        <v>40</v>
      </c>
      <c r="C62" s="105" t="s">
        <v>31</v>
      </c>
      <c r="D62" s="105" t="s">
        <v>53</v>
      </c>
      <c r="E62" s="105" t="s">
        <v>122</v>
      </c>
      <c r="F62" s="105" t="s">
        <v>149</v>
      </c>
      <c r="G62" s="106">
        <v>213</v>
      </c>
      <c r="H62" s="106"/>
      <c r="I62" s="159">
        <v>1041927</v>
      </c>
      <c r="J62" s="142"/>
      <c r="K62" s="159">
        <v>1041927</v>
      </c>
      <c r="L62" s="218">
        <v>1041927</v>
      </c>
      <c r="M62" s="71"/>
    </row>
    <row r="63" spans="1:13" ht="13.8">
      <c r="A63" s="100" t="s">
        <v>40</v>
      </c>
      <c r="B63" s="96">
        <f t="shared" si="0"/>
        <v>41</v>
      </c>
      <c r="C63" s="101" t="s">
        <v>31</v>
      </c>
      <c r="D63" s="101" t="s">
        <v>53</v>
      </c>
      <c r="E63" s="101" t="s">
        <v>122</v>
      </c>
      <c r="F63" s="101" t="s">
        <v>75</v>
      </c>
      <c r="G63" s="102">
        <v>220</v>
      </c>
      <c r="H63" s="102"/>
      <c r="I63" s="155"/>
      <c r="J63" s="156"/>
      <c r="K63" s="157"/>
      <c r="L63" s="158"/>
    </row>
    <row r="64" spans="1:13" ht="12.75" customHeight="1">
      <c r="A64" s="104" t="s">
        <v>41</v>
      </c>
      <c r="B64" s="96">
        <f t="shared" si="0"/>
        <v>42</v>
      </c>
      <c r="C64" s="105" t="s">
        <v>31</v>
      </c>
      <c r="D64" s="105" t="s">
        <v>53</v>
      </c>
      <c r="E64" s="105" t="s">
        <v>122</v>
      </c>
      <c r="F64" s="105" t="s">
        <v>76</v>
      </c>
      <c r="G64" s="106">
        <v>221</v>
      </c>
      <c r="H64" s="106"/>
      <c r="I64" s="159"/>
      <c r="J64" s="142"/>
      <c r="K64" s="157"/>
      <c r="L64" s="158"/>
    </row>
    <row r="65" spans="1:13" ht="13.8">
      <c r="A65" s="108" t="s">
        <v>46</v>
      </c>
      <c r="B65" s="96">
        <f t="shared" si="0"/>
        <v>43</v>
      </c>
      <c r="C65" s="101" t="s">
        <v>31</v>
      </c>
      <c r="D65" s="101" t="s">
        <v>53</v>
      </c>
      <c r="E65" s="101" t="s">
        <v>122</v>
      </c>
      <c r="F65" s="101" t="s">
        <v>75</v>
      </c>
      <c r="G65" s="102">
        <v>300</v>
      </c>
      <c r="H65" s="102"/>
      <c r="I65" s="155"/>
      <c r="J65" s="156"/>
      <c r="K65" s="157"/>
      <c r="L65" s="158"/>
    </row>
    <row r="66" spans="1:13" ht="13.8">
      <c r="A66" s="104" t="s">
        <v>47</v>
      </c>
      <c r="B66" s="96">
        <f t="shared" si="0"/>
        <v>44</v>
      </c>
      <c r="C66" s="105" t="s">
        <v>31</v>
      </c>
      <c r="D66" s="105" t="s">
        <v>53</v>
      </c>
      <c r="E66" s="105" t="s">
        <v>122</v>
      </c>
      <c r="F66" s="105" t="s">
        <v>77</v>
      </c>
      <c r="G66" s="106">
        <v>310</v>
      </c>
      <c r="H66" s="106"/>
      <c r="I66" s="159">
        <v>0</v>
      </c>
      <c r="J66" s="142"/>
      <c r="K66" s="157"/>
      <c r="L66" s="158"/>
      <c r="M66" s="71"/>
    </row>
    <row r="67" spans="1:13" ht="40.200000000000003">
      <c r="A67" s="120" t="s">
        <v>153</v>
      </c>
      <c r="B67" s="96">
        <f t="shared" si="0"/>
        <v>45</v>
      </c>
      <c r="C67" s="121" t="s">
        <v>31</v>
      </c>
      <c r="D67" s="121" t="s">
        <v>53</v>
      </c>
      <c r="E67" s="121" t="s">
        <v>123</v>
      </c>
      <c r="F67" s="121"/>
      <c r="G67" s="127"/>
      <c r="H67" s="127"/>
      <c r="I67" s="172">
        <v>59400</v>
      </c>
      <c r="J67" s="179"/>
      <c r="K67" s="173">
        <v>60000</v>
      </c>
      <c r="L67" s="174">
        <v>60000</v>
      </c>
    </row>
    <row r="68" spans="1:13" ht="13.8">
      <c r="A68" s="108" t="s">
        <v>46</v>
      </c>
      <c r="B68" s="96">
        <f t="shared" si="0"/>
        <v>46</v>
      </c>
      <c r="C68" s="101" t="s">
        <v>31</v>
      </c>
      <c r="D68" s="101" t="s">
        <v>53</v>
      </c>
      <c r="E68" s="101" t="s">
        <v>123</v>
      </c>
      <c r="F68" s="101" t="s">
        <v>75</v>
      </c>
      <c r="G68" s="102"/>
      <c r="H68" s="102"/>
      <c r="I68" s="155">
        <v>59400</v>
      </c>
      <c r="J68" s="156"/>
      <c r="K68" s="157">
        <v>60000</v>
      </c>
      <c r="L68" s="158">
        <v>60000</v>
      </c>
    </row>
    <row r="69" spans="1:13" ht="13.8">
      <c r="A69" s="109" t="s">
        <v>48</v>
      </c>
      <c r="B69" s="96">
        <f t="shared" si="0"/>
        <v>47</v>
      </c>
      <c r="C69" s="105" t="s">
        <v>31</v>
      </c>
      <c r="D69" s="105" t="s">
        <v>53</v>
      </c>
      <c r="E69" s="105" t="s">
        <v>123</v>
      </c>
      <c r="F69" s="131">
        <v>244</v>
      </c>
      <c r="G69" s="106">
        <v>340</v>
      </c>
      <c r="H69" s="132"/>
      <c r="I69" s="180">
        <v>59400</v>
      </c>
      <c r="J69" s="181"/>
      <c r="K69" s="157">
        <v>60000</v>
      </c>
      <c r="L69" s="158">
        <v>60000</v>
      </c>
    </row>
    <row r="70" spans="1:13" ht="13.8">
      <c r="A70" s="120" t="s">
        <v>154</v>
      </c>
      <c r="B70" s="96">
        <f t="shared" si="0"/>
        <v>48</v>
      </c>
      <c r="C70" s="121" t="s">
        <v>31</v>
      </c>
      <c r="D70" s="121" t="s">
        <v>53</v>
      </c>
      <c r="E70" s="121" t="s">
        <v>124</v>
      </c>
      <c r="F70" s="121"/>
      <c r="G70" s="127"/>
      <c r="H70" s="127"/>
      <c r="I70" s="172">
        <f>I71</f>
        <v>0</v>
      </c>
      <c r="J70" s="172"/>
      <c r="K70" s="172">
        <f>K72+K73+K74</f>
        <v>0</v>
      </c>
      <c r="L70" s="220">
        <f>L72+L73+L74</f>
        <v>0</v>
      </c>
    </row>
    <row r="71" spans="1:13" ht="13.8">
      <c r="A71" s="108" t="s">
        <v>155</v>
      </c>
      <c r="B71" s="96">
        <f t="shared" si="0"/>
        <v>49</v>
      </c>
      <c r="C71" s="101" t="s">
        <v>31</v>
      </c>
      <c r="D71" s="101" t="s">
        <v>53</v>
      </c>
      <c r="E71" s="101" t="s">
        <v>124</v>
      </c>
      <c r="F71" s="101" t="s">
        <v>115</v>
      </c>
      <c r="G71" s="102">
        <v>290</v>
      </c>
      <c r="H71" s="133"/>
      <c r="I71" s="155">
        <f>I72+I73+I74</f>
        <v>0</v>
      </c>
      <c r="J71" s="156"/>
      <c r="K71" s="181"/>
      <c r="L71" s="182"/>
    </row>
    <row r="72" spans="1:13" ht="27">
      <c r="A72" s="109" t="s">
        <v>110</v>
      </c>
      <c r="B72" s="96">
        <f t="shared" si="0"/>
        <v>50</v>
      </c>
      <c r="C72" s="105" t="s">
        <v>31</v>
      </c>
      <c r="D72" s="105" t="s">
        <v>53</v>
      </c>
      <c r="E72" s="105" t="s">
        <v>124</v>
      </c>
      <c r="F72" s="105" t="s">
        <v>83</v>
      </c>
      <c r="G72" s="106">
        <v>290</v>
      </c>
      <c r="H72" s="134"/>
      <c r="I72" s="159"/>
      <c r="J72" s="142"/>
      <c r="K72" s="181"/>
      <c r="L72" s="182"/>
      <c r="M72" s="71"/>
    </row>
    <row r="73" spans="1:13" ht="13.8">
      <c r="A73" s="109" t="s">
        <v>111</v>
      </c>
      <c r="B73" s="96">
        <f t="shared" si="0"/>
        <v>51</v>
      </c>
      <c r="C73" s="105" t="s">
        <v>31</v>
      </c>
      <c r="D73" s="105" t="s">
        <v>53</v>
      </c>
      <c r="E73" s="105" t="s">
        <v>124</v>
      </c>
      <c r="F73" s="105" t="s">
        <v>84</v>
      </c>
      <c r="G73" s="106">
        <v>290</v>
      </c>
      <c r="H73" s="134"/>
      <c r="I73" s="159"/>
      <c r="J73" s="142"/>
      <c r="K73" s="181"/>
      <c r="L73" s="182"/>
      <c r="M73" s="71"/>
    </row>
    <row r="74" spans="1:13" ht="13.8">
      <c r="A74" s="109" t="s">
        <v>112</v>
      </c>
      <c r="B74" s="96">
        <f t="shared" si="0"/>
        <v>52</v>
      </c>
      <c r="C74" s="105" t="s">
        <v>31</v>
      </c>
      <c r="D74" s="105" t="s">
        <v>53</v>
      </c>
      <c r="E74" s="105" t="s">
        <v>124</v>
      </c>
      <c r="F74" s="105" t="s">
        <v>107</v>
      </c>
      <c r="G74" s="106">
        <v>290</v>
      </c>
      <c r="H74" s="134"/>
      <c r="I74" s="159"/>
      <c r="J74" s="142"/>
      <c r="K74" s="181"/>
      <c r="L74" s="182"/>
      <c r="M74" s="71"/>
    </row>
    <row r="75" spans="1:13" ht="13.8">
      <c r="A75" s="120" t="s">
        <v>114</v>
      </c>
      <c r="B75" s="96">
        <f t="shared" si="0"/>
        <v>53</v>
      </c>
      <c r="C75" s="121" t="s">
        <v>31</v>
      </c>
      <c r="D75" s="121" t="s">
        <v>53</v>
      </c>
      <c r="E75" s="121" t="s">
        <v>125</v>
      </c>
      <c r="F75" s="121"/>
      <c r="G75" s="127"/>
      <c r="H75" s="127"/>
      <c r="I75" s="172"/>
      <c r="J75" s="179"/>
      <c r="K75" s="181"/>
      <c r="L75" s="182"/>
    </row>
    <row r="76" spans="1:13" ht="13.8">
      <c r="A76" s="100" t="s">
        <v>40</v>
      </c>
      <c r="B76" s="96">
        <f t="shared" si="0"/>
        <v>54</v>
      </c>
      <c r="C76" s="121" t="s">
        <v>31</v>
      </c>
      <c r="D76" s="121" t="s">
        <v>53</v>
      </c>
      <c r="E76" s="121" t="s">
        <v>125</v>
      </c>
      <c r="F76" s="121" t="s">
        <v>75</v>
      </c>
      <c r="G76" s="127">
        <v>220</v>
      </c>
      <c r="H76" s="127"/>
      <c r="I76" s="172">
        <v>0</v>
      </c>
      <c r="J76" s="172"/>
      <c r="K76" s="172">
        <f>K77+K78+K79+K80+K81</f>
        <v>0</v>
      </c>
      <c r="L76" s="220">
        <f>L77+L78+L79+L80+L81</f>
        <v>0</v>
      </c>
    </row>
    <row r="77" spans="1:13" ht="13.8">
      <c r="A77" s="109" t="s">
        <v>42</v>
      </c>
      <c r="B77" s="96">
        <f t="shared" si="0"/>
        <v>55</v>
      </c>
      <c r="C77" s="105" t="s">
        <v>31</v>
      </c>
      <c r="D77" s="105" t="s">
        <v>53</v>
      </c>
      <c r="E77" s="105" t="s">
        <v>125</v>
      </c>
      <c r="F77" s="105" t="s">
        <v>77</v>
      </c>
      <c r="G77" s="106">
        <v>223</v>
      </c>
      <c r="H77" s="129" t="s">
        <v>50</v>
      </c>
      <c r="I77" s="159"/>
      <c r="J77" s="142"/>
      <c r="K77" s="181"/>
      <c r="L77" s="182"/>
      <c r="M77" s="71"/>
    </row>
    <row r="78" spans="1:13" ht="13.8">
      <c r="A78" s="109" t="s">
        <v>42</v>
      </c>
      <c r="B78" s="96">
        <f t="shared" si="0"/>
        <v>56</v>
      </c>
      <c r="C78" s="105" t="s">
        <v>31</v>
      </c>
      <c r="D78" s="105" t="s">
        <v>53</v>
      </c>
      <c r="E78" s="105" t="s">
        <v>125</v>
      </c>
      <c r="F78" s="105" t="s">
        <v>77</v>
      </c>
      <c r="G78" s="106">
        <v>223</v>
      </c>
      <c r="H78" s="129" t="s">
        <v>51</v>
      </c>
      <c r="I78" s="159"/>
      <c r="J78" s="142"/>
      <c r="K78" s="181"/>
      <c r="L78" s="182"/>
    </row>
    <row r="79" spans="1:13" ht="13.8">
      <c r="A79" s="104" t="s">
        <v>44</v>
      </c>
      <c r="B79" s="96">
        <f t="shared" si="0"/>
        <v>57</v>
      </c>
      <c r="C79" s="105" t="s">
        <v>31</v>
      </c>
      <c r="D79" s="105" t="s">
        <v>53</v>
      </c>
      <c r="E79" s="105" t="s">
        <v>125</v>
      </c>
      <c r="F79" s="105" t="s">
        <v>77</v>
      </c>
      <c r="G79" s="106">
        <v>225</v>
      </c>
      <c r="H79" s="129"/>
      <c r="I79" s="159"/>
      <c r="J79" s="142"/>
      <c r="K79" s="181"/>
      <c r="L79" s="182"/>
    </row>
    <row r="80" spans="1:13" ht="13.8">
      <c r="A80" s="104" t="s">
        <v>45</v>
      </c>
      <c r="B80" s="96">
        <f t="shared" si="0"/>
        <v>58</v>
      </c>
      <c r="C80" s="105" t="s">
        <v>31</v>
      </c>
      <c r="D80" s="105" t="s">
        <v>53</v>
      </c>
      <c r="E80" s="105" t="s">
        <v>125</v>
      </c>
      <c r="F80" s="105" t="s">
        <v>77</v>
      </c>
      <c r="G80" s="106">
        <v>226</v>
      </c>
      <c r="H80" s="129"/>
      <c r="I80" s="159"/>
      <c r="J80" s="142"/>
      <c r="K80" s="181"/>
      <c r="L80" s="182"/>
      <c r="M80" s="71"/>
    </row>
    <row r="81" spans="1:15" ht="14.4" thickBot="1">
      <c r="A81" s="110" t="s">
        <v>48</v>
      </c>
      <c r="B81" s="111">
        <f t="shared" si="0"/>
        <v>59</v>
      </c>
      <c r="C81" s="112" t="s">
        <v>31</v>
      </c>
      <c r="D81" s="112" t="s">
        <v>53</v>
      </c>
      <c r="E81" s="112" t="s">
        <v>125</v>
      </c>
      <c r="F81" s="112" t="s">
        <v>77</v>
      </c>
      <c r="G81" s="113">
        <v>340</v>
      </c>
      <c r="H81" s="113"/>
      <c r="I81" s="162"/>
      <c r="J81" s="163"/>
      <c r="K81" s="183"/>
      <c r="L81" s="184"/>
      <c r="M81" s="71"/>
    </row>
    <row r="82" spans="1:15" ht="18" customHeight="1">
      <c r="A82" s="222" t="s">
        <v>156</v>
      </c>
      <c r="B82" s="116">
        <f t="shared" si="0"/>
        <v>60</v>
      </c>
      <c r="C82" s="92" t="s">
        <v>31</v>
      </c>
      <c r="D82" s="92" t="s">
        <v>31</v>
      </c>
      <c r="E82" s="92"/>
      <c r="F82" s="92"/>
      <c r="G82" s="93"/>
      <c r="H82" s="223"/>
      <c r="I82" s="153">
        <v>30600</v>
      </c>
      <c r="J82" s="224"/>
      <c r="K82" s="153">
        <f>K84+K87</f>
        <v>30600</v>
      </c>
      <c r="L82" s="215">
        <f>L84+L87</f>
        <v>30600</v>
      </c>
    </row>
    <row r="83" spans="1:15" ht="27">
      <c r="A83" s="120" t="s">
        <v>157</v>
      </c>
      <c r="B83" s="96">
        <f t="shared" si="0"/>
        <v>61</v>
      </c>
      <c r="C83" s="121" t="s">
        <v>31</v>
      </c>
      <c r="D83" s="121" t="s">
        <v>31</v>
      </c>
      <c r="E83" s="121" t="s">
        <v>158</v>
      </c>
      <c r="F83" s="121"/>
      <c r="G83" s="127"/>
      <c r="H83" s="74"/>
      <c r="I83" s="172">
        <v>30600</v>
      </c>
      <c r="J83" s="179"/>
      <c r="K83" s="172">
        <f>K84+K87</f>
        <v>30600</v>
      </c>
      <c r="L83" s="220">
        <f>L84+L87</f>
        <v>30600</v>
      </c>
    </row>
    <row r="84" spans="1:15" ht="27">
      <c r="A84" s="120" t="s">
        <v>159</v>
      </c>
      <c r="B84" s="96">
        <f t="shared" si="0"/>
        <v>62</v>
      </c>
      <c r="C84" s="121" t="s">
        <v>31</v>
      </c>
      <c r="D84" s="121" t="s">
        <v>31</v>
      </c>
      <c r="E84" s="121" t="s">
        <v>126</v>
      </c>
      <c r="F84" s="121"/>
      <c r="G84" s="127"/>
      <c r="H84" s="135"/>
      <c r="I84" s="172">
        <v>0</v>
      </c>
      <c r="J84" s="172"/>
      <c r="K84" s="172">
        <f>K85+K86</f>
        <v>0</v>
      </c>
      <c r="L84" s="220">
        <f>L85+L86</f>
        <v>0</v>
      </c>
    </row>
    <row r="85" spans="1:15" ht="13.8">
      <c r="A85" s="108" t="s">
        <v>46</v>
      </c>
      <c r="B85" s="96">
        <f t="shared" si="0"/>
        <v>63</v>
      </c>
      <c r="C85" s="101" t="s">
        <v>31</v>
      </c>
      <c r="D85" s="101" t="s">
        <v>31</v>
      </c>
      <c r="E85" s="101" t="s">
        <v>126</v>
      </c>
      <c r="F85" s="101" t="s">
        <v>75</v>
      </c>
      <c r="G85" s="102">
        <v>300</v>
      </c>
      <c r="H85" s="102"/>
      <c r="I85" s="155"/>
      <c r="J85" s="156"/>
      <c r="K85" s="181"/>
      <c r="L85" s="182"/>
    </row>
    <row r="86" spans="1:15" ht="13.8">
      <c r="A86" s="109" t="s">
        <v>48</v>
      </c>
      <c r="B86" s="96">
        <f t="shared" si="0"/>
        <v>64</v>
      </c>
      <c r="C86" s="105" t="s">
        <v>31</v>
      </c>
      <c r="D86" s="105" t="s">
        <v>31</v>
      </c>
      <c r="E86" s="105" t="s">
        <v>126</v>
      </c>
      <c r="F86" s="105" t="s">
        <v>77</v>
      </c>
      <c r="G86" s="106">
        <v>340</v>
      </c>
      <c r="H86" s="106"/>
      <c r="I86" s="159"/>
      <c r="J86" s="142"/>
      <c r="K86" s="185"/>
      <c r="L86" s="225"/>
      <c r="M86" s="71"/>
    </row>
    <row r="87" spans="1:15" ht="53.4">
      <c r="A87" s="120" t="s">
        <v>160</v>
      </c>
      <c r="B87" s="96">
        <f t="shared" si="0"/>
        <v>65</v>
      </c>
      <c r="C87" s="121" t="s">
        <v>31</v>
      </c>
      <c r="D87" s="121" t="s">
        <v>31</v>
      </c>
      <c r="E87" s="121" t="s">
        <v>127</v>
      </c>
      <c r="F87" s="121"/>
      <c r="G87" s="127"/>
      <c r="H87" s="127"/>
      <c r="I87" s="172">
        <v>30600</v>
      </c>
      <c r="J87" s="179"/>
      <c r="K87" s="186">
        <v>30600</v>
      </c>
      <c r="L87" s="226">
        <v>30600</v>
      </c>
    </row>
    <row r="88" spans="1:15" ht="13.8">
      <c r="A88" s="108" t="s">
        <v>46</v>
      </c>
      <c r="B88" s="96">
        <f t="shared" si="0"/>
        <v>66</v>
      </c>
      <c r="C88" s="101" t="s">
        <v>31</v>
      </c>
      <c r="D88" s="101" t="s">
        <v>31</v>
      </c>
      <c r="E88" s="101" t="s">
        <v>127</v>
      </c>
      <c r="F88" s="101" t="s">
        <v>75</v>
      </c>
      <c r="G88" s="102">
        <v>300</v>
      </c>
      <c r="H88" s="102"/>
      <c r="I88" s="155"/>
      <c r="J88" s="156"/>
      <c r="K88" s="181"/>
      <c r="L88" s="182"/>
    </row>
    <row r="89" spans="1:15" ht="14.4" thickBot="1">
      <c r="A89" s="110" t="s">
        <v>48</v>
      </c>
      <c r="B89" s="111">
        <f>B88+1</f>
        <v>67</v>
      </c>
      <c r="C89" s="112" t="s">
        <v>31</v>
      </c>
      <c r="D89" s="112" t="s">
        <v>31</v>
      </c>
      <c r="E89" s="112" t="s">
        <v>127</v>
      </c>
      <c r="F89" s="112" t="s">
        <v>77</v>
      </c>
      <c r="G89" s="113">
        <v>340</v>
      </c>
      <c r="H89" s="113"/>
      <c r="I89" s="162">
        <v>30600</v>
      </c>
      <c r="J89" s="163"/>
      <c r="K89" s="183">
        <v>30600</v>
      </c>
      <c r="L89" s="184">
        <v>30600</v>
      </c>
      <c r="M89" s="71"/>
    </row>
    <row r="90" spans="1:15" ht="13.8" thickBot="1">
      <c r="A90" s="227" t="s">
        <v>58</v>
      </c>
      <c r="B90" s="228"/>
      <c r="C90" s="228"/>
      <c r="D90" s="228"/>
      <c r="E90" s="228"/>
      <c r="F90" s="228"/>
      <c r="G90" s="228"/>
      <c r="H90" s="228"/>
      <c r="I90" s="229">
        <f>I23</f>
        <v>4582019</v>
      </c>
      <c r="J90" s="229"/>
      <c r="K90" s="229">
        <f>K23</f>
        <v>4582619</v>
      </c>
      <c r="L90" s="230">
        <f>L23</f>
        <v>4582619</v>
      </c>
    </row>
    <row r="91" spans="1:15">
      <c r="A91" s="7"/>
      <c r="B91" s="63"/>
      <c r="C91" s="136"/>
      <c r="D91" s="136"/>
      <c r="E91" s="136"/>
      <c r="F91" s="136"/>
      <c r="G91" s="63"/>
      <c r="H91" s="63"/>
      <c r="I91" s="187"/>
      <c r="J91" s="188"/>
    </row>
    <row r="92" spans="1:15">
      <c r="A92" s="57"/>
      <c r="B92" s="57"/>
      <c r="C92" s="57"/>
      <c r="D92" s="57"/>
      <c r="E92" s="57"/>
      <c r="F92" s="57"/>
      <c r="G92" s="57"/>
      <c r="H92" s="57"/>
      <c r="I92" s="145"/>
      <c r="J92" s="146"/>
    </row>
    <row r="93" spans="1:15">
      <c r="A93" s="57" t="s">
        <v>95</v>
      </c>
      <c r="B93" s="57"/>
      <c r="C93" s="57"/>
      <c r="D93" s="57"/>
      <c r="E93" s="57"/>
      <c r="F93" s="57" t="s">
        <v>60</v>
      </c>
      <c r="G93" s="57"/>
      <c r="H93" s="57"/>
      <c r="I93" s="145"/>
      <c r="J93" s="146"/>
      <c r="O93" s="61"/>
    </row>
    <row r="94" spans="1:15">
      <c r="A94" s="57"/>
      <c r="B94" s="57"/>
      <c r="C94" s="57"/>
      <c r="D94" s="57"/>
      <c r="E94" s="57"/>
      <c r="F94" s="57"/>
      <c r="G94" s="57"/>
      <c r="H94" s="57"/>
      <c r="I94" s="145"/>
      <c r="J94" s="146"/>
    </row>
    <row r="95" spans="1:15">
      <c r="A95" s="57" t="s">
        <v>96</v>
      </c>
      <c r="B95" s="57"/>
      <c r="C95" s="57"/>
      <c r="D95" s="57"/>
      <c r="E95" s="57"/>
      <c r="F95" s="57" t="s">
        <v>131</v>
      </c>
      <c r="G95" s="57"/>
      <c r="H95" s="57"/>
      <c r="I95" s="145" t="s">
        <v>61</v>
      </c>
      <c r="J95" s="146"/>
    </row>
  </sheetData>
  <mergeCells count="27">
    <mergeCell ref="J13:J14"/>
    <mergeCell ref="B15:G15"/>
    <mergeCell ref="A2:A3"/>
    <mergeCell ref="F2:J3"/>
    <mergeCell ref="H7:I7"/>
    <mergeCell ref="H8:I9"/>
    <mergeCell ref="J8:J9"/>
    <mergeCell ref="A9:G9"/>
    <mergeCell ref="L20:L21"/>
    <mergeCell ref="H19:I19"/>
    <mergeCell ref="J17:J18"/>
    <mergeCell ref="A10:G10"/>
    <mergeCell ref="H10:I10"/>
    <mergeCell ref="B11:G11"/>
    <mergeCell ref="H11:I11"/>
    <mergeCell ref="J11:J12"/>
    <mergeCell ref="B13:G13"/>
    <mergeCell ref="H13:I13"/>
    <mergeCell ref="K20:K21"/>
    <mergeCell ref="H15:I15"/>
    <mergeCell ref="H16:I16"/>
    <mergeCell ref="B17:G17"/>
    <mergeCell ref="H17:I18"/>
    <mergeCell ref="A20:A21"/>
    <mergeCell ref="B20:B21"/>
    <mergeCell ref="C20:H20"/>
    <mergeCell ref="I20:J20"/>
  </mergeCells>
  <phoneticPr fontId="2" type="noConversion"/>
  <pageMargins left="0.39370078740157483" right="0" top="0.39370078740157483" bottom="0" header="0" footer="0"/>
  <pageSetup paperSize="9" scale="70" orientation="portrait" horizontalDpi="4294967293" r:id="rId1"/>
  <headerFooter alignWithMargins="0"/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34"/>
  </sheetPr>
  <dimension ref="A1:O95"/>
  <sheetViews>
    <sheetView topLeftCell="A67" zoomScaleNormal="100" workbookViewId="0">
      <selection activeCell="I24" sqref="I24"/>
    </sheetView>
  </sheetViews>
  <sheetFormatPr defaultRowHeight="13.2"/>
  <cols>
    <col min="1" max="1" width="38.6640625" style="6" customWidth="1"/>
    <col min="2" max="2" width="6.33203125" style="6" customWidth="1"/>
    <col min="3" max="3" width="7" style="6" customWidth="1"/>
    <col min="4" max="4" width="6.6640625" style="6" customWidth="1"/>
    <col min="5" max="5" width="13.109375" style="6" customWidth="1"/>
    <col min="6" max="6" width="6.33203125" style="6" customWidth="1"/>
    <col min="7" max="7" width="7.33203125" style="6" customWidth="1"/>
    <col min="8" max="8" width="7" style="6" customWidth="1"/>
    <col min="9" max="9" width="12.109375" style="69" customWidth="1"/>
    <col min="10" max="10" width="9.44140625" style="6" customWidth="1"/>
    <col min="11" max="11" width="12.6640625" style="6" customWidth="1"/>
    <col min="12" max="12" width="11.6640625" style="6" customWidth="1"/>
    <col min="13" max="13" width="11.6640625" bestFit="1" customWidth="1"/>
  </cols>
  <sheetData>
    <row r="1" spans="1:10">
      <c r="A1" s="56" t="s">
        <v>105</v>
      </c>
      <c r="B1" s="56"/>
      <c r="C1" s="56"/>
      <c r="D1" s="56"/>
      <c r="E1" s="56"/>
      <c r="F1" s="56" t="s">
        <v>113</v>
      </c>
      <c r="G1" s="56"/>
      <c r="H1" s="56"/>
      <c r="I1" s="64"/>
      <c r="J1" s="56"/>
    </row>
    <row r="2" spans="1:10" ht="12.75" customHeight="1">
      <c r="A2" s="493" t="s">
        <v>129</v>
      </c>
      <c r="B2" s="56"/>
      <c r="C2" s="56"/>
      <c r="D2" s="56"/>
      <c r="E2" s="56"/>
      <c r="F2" s="493" t="s">
        <v>133</v>
      </c>
      <c r="G2" s="493"/>
      <c r="H2" s="493"/>
      <c r="I2" s="493"/>
      <c r="J2" s="493"/>
    </row>
    <row r="3" spans="1:10">
      <c r="A3" s="493"/>
      <c r="B3" s="56"/>
      <c r="C3" s="56"/>
      <c r="D3" s="56"/>
      <c r="E3" s="56"/>
      <c r="F3" s="493"/>
      <c r="G3" s="493"/>
      <c r="H3" s="493"/>
      <c r="I3" s="493"/>
      <c r="J3" s="493"/>
    </row>
    <row r="4" spans="1:10">
      <c r="A4" s="56" t="s">
        <v>130</v>
      </c>
      <c r="B4" s="56"/>
      <c r="C4" s="56"/>
      <c r="D4" s="56"/>
      <c r="E4" s="56"/>
      <c r="F4" s="56" t="s">
        <v>134</v>
      </c>
      <c r="G4" s="56"/>
      <c r="H4" s="56"/>
      <c r="I4" s="64"/>
      <c r="J4" s="56"/>
    </row>
    <row r="5" spans="1:10">
      <c r="A5" s="56" t="s">
        <v>106</v>
      </c>
      <c r="B5" s="56"/>
      <c r="C5" s="56"/>
      <c r="D5" s="56"/>
      <c r="E5" s="56"/>
      <c r="F5" s="56" t="s">
        <v>66</v>
      </c>
      <c r="G5" s="56"/>
      <c r="H5" s="56"/>
      <c r="I5" s="64"/>
      <c r="J5" s="56"/>
    </row>
    <row r="6" spans="1:10">
      <c r="A6" s="56"/>
      <c r="B6" s="56"/>
      <c r="C6" s="56"/>
      <c r="D6" s="56"/>
      <c r="E6" s="56"/>
      <c r="F6" s="56"/>
      <c r="G6" s="56"/>
      <c r="H6" s="56"/>
      <c r="I6" s="64"/>
      <c r="J6" s="56"/>
    </row>
    <row r="7" spans="1:10">
      <c r="A7" s="56"/>
      <c r="B7" s="56"/>
      <c r="C7" s="56"/>
      <c r="D7" s="56"/>
      <c r="E7" s="56"/>
      <c r="F7" s="56"/>
      <c r="G7" s="56"/>
      <c r="H7" s="494" t="s">
        <v>3</v>
      </c>
      <c r="I7" s="495"/>
      <c r="J7" s="76">
        <v>501012</v>
      </c>
    </row>
    <row r="8" spans="1:10">
      <c r="A8" s="77"/>
      <c r="B8" s="56"/>
      <c r="C8" s="56"/>
      <c r="D8" s="56"/>
      <c r="E8" s="56"/>
      <c r="F8" s="56"/>
      <c r="G8" s="56"/>
      <c r="H8" s="494" t="s">
        <v>4</v>
      </c>
      <c r="I8" s="495"/>
      <c r="J8" s="652"/>
    </row>
    <row r="9" spans="1:10">
      <c r="A9" s="497" t="s">
        <v>192</v>
      </c>
      <c r="B9" s="497"/>
      <c r="C9" s="497"/>
      <c r="D9" s="497"/>
      <c r="E9" s="497"/>
      <c r="F9" s="497"/>
      <c r="G9" s="497"/>
      <c r="H9" s="494"/>
      <c r="I9" s="495"/>
      <c r="J9" s="652"/>
    </row>
    <row r="10" spans="1:10">
      <c r="A10" s="501" t="s">
        <v>193</v>
      </c>
      <c r="B10" s="501"/>
      <c r="C10" s="501"/>
      <c r="D10" s="501"/>
      <c r="E10" s="501"/>
      <c r="F10" s="501"/>
      <c r="G10" s="501"/>
      <c r="H10" s="494" t="s">
        <v>5</v>
      </c>
      <c r="I10" s="495"/>
      <c r="J10" s="76"/>
    </row>
    <row r="11" spans="1:10" ht="12.75" customHeight="1">
      <c r="A11" s="56" t="s">
        <v>73</v>
      </c>
      <c r="B11" s="493" t="s">
        <v>175</v>
      </c>
      <c r="C11" s="493"/>
      <c r="D11" s="493"/>
      <c r="E11" s="493"/>
      <c r="F11" s="493"/>
      <c r="G11" s="493"/>
      <c r="H11" s="499" t="s">
        <v>6</v>
      </c>
      <c r="I11" s="500"/>
      <c r="J11" s="652"/>
    </row>
    <row r="12" spans="1:10">
      <c r="A12" s="56"/>
      <c r="B12" s="56"/>
      <c r="C12" s="56"/>
      <c r="D12" s="56"/>
      <c r="E12" s="56"/>
      <c r="F12" s="56"/>
      <c r="G12" s="56"/>
      <c r="H12" s="78"/>
      <c r="I12" s="65"/>
      <c r="J12" s="652"/>
    </row>
    <row r="13" spans="1:10" ht="12.75" customHeight="1">
      <c r="A13" s="79" t="s">
        <v>11</v>
      </c>
      <c r="B13" s="498" t="s">
        <v>86</v>
      </c>
      <c r="C13" s="498"/>
      <c r="D13" s="498"/>
      <c r="E13" s="498"/>
      <c r="F13" s="498"/>
      <c r="G13" s="498"/>
      <c r="H13" s="499" t="s">
        <v>6</v>
      </c>
      <c r="I13" s="500"/>
      <c r="J13" s="652"/>
    </row>
    <row r="14" spans="1:10">
      <c r="A14" s="56"/>
      <c r="B14" s="56"/>
      <c r="C14" s="56"/>
      <c r="D14" s="56"/>
      <c r="E14" s="56"/>
      <c r="F14" s="56"/>
      <c r="G14" s="56"/>
      <c r="H14" s="80"/>
      <c r="I14" s="66"/>
      <c r="J14" s="652"/>
    </row>
    <row r="15" spans="1:10" ht="12.75" customHeight="1">
      <c r="A15" s="79" t="s">
        <v>0</v>
      </c>
      <c r="B15" s="498" t="s">
        <v>86</v>
      </c>
      <c r="C15" s="498"/>
      <c r="D15" s="498"/>
      <c r="E15" s="498"/>
      <c r="F15" s="498"/>
      <c r="G15" s="498"/>
      <c r="H15" s="494" t="s">
        <v>7</v>
      </c>
      <c r="I15" s="495"/>
      <c r="J15" s="76"/>
    </row>
    <row r="16" spans="1:10">
      <c r="A16" s="56" t="s">
        <v>1</v>
      </c>
      <c r="B16" s="56"/>
      <c r="C16" s="56"/>
      <c r="D16" s="56"/>
      <c r="E16" s="56"/>
      <c r="F16" s="56"/>
      <c r="G16" s="56"/>
      <c r="H16" s="494" t="s">
        <v>8</v>
      </c>
      <c r="I16" s="495"/>
      <c r="J16" s="76"/>
    </row>
    <row r="17" spans="1:13">
      <c r="A17" s="56" t="s">
        <v>2</v>
      </c>
      <c r="B17" s="503" t="s">
        <v>59</v>
      </c>
      <c r="C17" s="503"/>
      <c r="D17" s="503"/>
      <c r="E17" s="503"/>
      <c r="F17" s="503"/>
      <c r="G17" s="503"/>
      <c r="H17" s="494" t="s">
        <v>9</v>
      </c>
      <c r="I17" s="495"/>
      <c r="J17" s="652">
        <v>383</v>
      </c>
    </row>
    <row r="18" spans="1:13">
      <c r="A18" s="56"/>
      <c r="B18" s="56"/>
      <c r="C18" s="56"/>
      <c r="D18" s="56"/>
      <c r="E18" s="56"/>
      <c r="F18" s="56"/>
      <c r="G18" s="56"/>
      <c r="H18" s="494"/>
      <c r="I18" s="495"/>
      <c r="J18" s="652"/>
    </row>
    <row r="19" spans="1:13">
      <c r="A19" s="56"/>
      <c r="B19" s="56"/>
      <c r="C19" s="56"/>
      <c r="D19" s="56"/>
      <c r="E19" s="56"/>
      <c r="F19" s="56"/>
      <c r="G19" s="56"/>
      <c r="H19" s="494" t="s">
        <v>10</v>
      </c>
      <c r="I19" s="495"/>
      <c r="J19" s="81"/>
    </row>
    <row r="20" spans="1:13" ht="12.75" customHeight="1">
      <c r="A20" s="502" t="s">
        <v>12</v>
      </c>
      <c r="B20" s="502" t="s">
        <v>13</v>
      </c>
      <c r="C20" s="553" t="s">
        <v>14</v>
      </c>
      <c r="D20" s="553"/>
      <c r="E20" s="553"/>
      <c r="F20" s="553"/>
      <c r="G20" s="553"/>
      <c r="H20" s="553"/>
      <c r="I20" s="502" t="s">
        <v>21</v>
      </c>
      <c r="J20" s="502"/>
      <c r="K20" s="653" t="s">
        <v>170</v>
      </c>
      <c r="L20" s="653" t="s">
        <v>171</v>
      </c>
    </row>
    <row r="21" spans="1:13" ht="79.2">
      <c r="A21" s="502"/>
      <c r="B21" s="502"/>
      <c r="C21" s="82" t="s">
        <v>15</v>
      </c>
      <c r="D21" s="82" t="s">
        <v>16</v>
      </c>
      <c r="E21" s="82" t="s">
        <v>17</v>
      </c>
      <c r="F21" s="82" t="s">
        <v>18</v>
      </c>
      <c r="G21" s="82" t="s">
        <v>19</v>
      </c>
      <c r="H21" s="82" t="s">
        <v>20</v>
      </c>
      <c r="I21" s="67" t="s">
        <v>22</v>
      </c>
      <c r="J21" s="82" t="s">
        <v>23</v>
      </c>
      <c r="K21" s="653"/>
      <c r="L21" s="653"/>
    </row>
    <row r="22" spans="1:13" ht="13.8" thickBot="1">
      <c r="A22" s="83">
        <v>1</v>
      </c>
      <c r="B22" s="83">
        <v>2</v>
      </c>
      <c r="C22" s="83">
        <v>3</v>
      </c>
      <c r="D22" s="83">
        <v>4</v>
      </c>
      <c r="E22" s="83">
        <v>5</v>
      </c>
      <c r="F22" s="83">
        <v>6</v>
      </c>
      <c r="G22" s="83">
        <v>7</v>
      </c>
      <c r="H22" s="83">
        <v>8</v>
      </c>
      <c r="I22" s="192">
        <v>9</v>
      </c>
      <c r="J22" s="83">
        <v>10</v>
      </c>
      <c r="K22" s="193">
        <v>11</v>
      </c>
      <c r="L22" s="193">
        <v>12</v>
      </c>
    </row>
    <row r="23" spans="1:13" ht="14.4" thickBot="1">
      <c r="A23" s="84" t="s">
        <v>135</v>
      </c>
      <c r="B23" s="85" t="s">
        <v>49</v>
      </c>
      <c r="C23" s="86" t="s">
        <v>31</v>
      </c>
      <c r="D23" s="87"/>
      <c r="E23" s="87"/>
      <c r="F23" s="87"/>
      <c r="G23" s="87"/>
      <c r="H23" s="87"/>
      <c r="I23" s="88" t="e">
        <f>I24+I83</f>
        <v>#REF!</v>
      </c>
      <c r="J23" s="88"/>
      <c r="K23" s="88" t="e">
        <f>K24+K83</f>
        <v>#REF!</v>
      </c>
      <c r="L23" s="231" t="e">
        <f>L24+L83</f>
        <v>#REF!</v>
      </c>
    </row>
    <row r="24" spans="1:13" ht="14.4" thickBot="1">
      <c r="A24" s="84" t="s">
        <v>136</v>
      </c>
      <c r="B24" s="89">
        <f>B23+1</f>
        <v>2</v>
      </c>
      <c r="C24" s="86" t="s">
        <v>31</v>
      </c>
      <c r="D24" s="86" t="s">
        <v>53</v>
      </c>
      <c r="E24" s="87"/>
      <c r="F24" s="87"/>
      <c r="G24" s="87"/>
      <c r="H24" s="87"/>
      <c r="I24" s="88" t="e">
        <f>I25+I33+I37+I67+I70+I76+I6+I60+I65</f>
        <v>#REF!</v>
      </c>
      <c r="J24" s="88"/>
      <c r="K24" s="88" t="e">
        <f>K25+K33+K37+K67+K70+K76+K6+K60+K65</f>
        <v>#REF!</v>
      </c>
      <c r="L24" s="231" t="e">
        <f>L25+L33+L37+L67+L70+L76+L6+L60+L65</f>
        <v>#REF!</v>
      </c>
    </row>
    <row r="25" spans="1:13" s="1" customFormat="1" ht="39.6">
      <c r="A25" s="90" t="s">
        <v>137</v>
      </c>
      <c r="B25" s="91">
        <f t="shared" ref="B25:B88" si="0">B24+1</f>
        <v>3</v>
      </c>
      <c r="C25" s="92" t="s">
        <v>31</v>
      </c>
      <c r="D25" s="92" t="s">
        <v>53</v>
      </c>
      <c r="E25" s="92" t="s">
        <v>138</v>
      </c>
      <c r="F25" s="92"/>
      <c r="G25" s="93"/>
      <c r="H25" s="93"/>
      <c r="I25" s="94">
        <f>I26</f>
        <v>10300</v>
      </c>
      <c r="J25" s="94"/>
      <c r="K25" s="94">
        <f>K26</f>
        <v>0</v>
      </c>
      <c r="L25" s="232">
        <f>L26</f>
        <v>0</v>
      </c>
      <c r="M25" s="70"/>
    </row>
    <row r="26" spans="1:13" ht="27.6">
      <c r="A26" s="95" t="s">
        <v>139</v>
      </c>
      <c r="B26" s="96">
        <f t="shared" si="0"/>
        <v>4</v>
      </c>
      <c r="C26" s="97" t="s">
        <v>31</v>
      </c>
      <c r="D26" s="97" t="s">
        <v>53</v>
      </c>
      <c r="E26" s="97" t="s">
        <v>140</v>
      </c>
      <c r="F26" s="97"/>
      <c r="G26" s="98"/>
      <c r="H26" s="98"/>
      <c r="I26" s="99">
        <f>I27</f>
        <v>10300</v>
      </c>
      <c r="J26" s="99"/>
      <c r="K26" s="99">
        <f>K27</f>
        <v>0</v>
      </c>
      <c r="L26" s="233">
        <f>L27</f>
        <v>0</v>
      </c>
    </row>
    <row r="27" spans="1:13" ht="27.6">
      <c r="A27" s="95" t="s">
        <v>141</v>
      </c>
      <c r="B27" s="96">
        <f t="shared" si="0"/>
        <v>5</v>
      </c>
      <c r="C27" s="97" t="s">
        <v>31</v>
      </c>
      <c r="D27" s="97" t="s">
        <v>53</v>
      </c>
      <c r="E27" s="97" t="s">
        <v>142</v>
      </c>
      <c r="F27" s="97"/>
      <c r="G27" s="98"/>
      <c r="H27" s="98"/>
      <c r="I27" s="99">
        <f>I29+I32</f>
        <v>10300</v>
      </c>
      <c r="J27" s="99"/>
      <c r="K27" s="99">
        <f>K29+K32</f>
        <v>0</v>
      </c>
      <c r="L27" s="233">
        <f>L29+L32</f>
        <v>0</v>
      </c>
    </row>
    <row r="28" spans="1:13" ht="13.8">
      <c r="A28" s="100" t="s">
        <v>40</v>
      </c>
      <c r="B28" s="96">
        <f t="shared" si="0"/>
        <v>6</v>
      </c>
      <c r="C28" s="101" t="s">
        <v>31</v>
      </c>
      <c r="D28" s="101" t="s">
        <v>53</v>
      </c>
      <c r="E28" s="101" t="s">
        <v>142</v>
      </c>
      <c r="F28" s="101" t="s">
        <v>75</v>
      </c>
      <c r="G28" s="102">
        <v>220</v>
      </c>
      <c r="H28" s="102"/>
      <c r="I28" s="103"/>
      <c r="J28" s="102"/>
      <c r="K28" s="194"/>
      <c r="L28" s="195"/>
    </row>
    <row r="29" spans="1:13" ht="13.8">
      <c r="A29" s="104" t="s">
        <v>44</v>
      </c>
      <c r="B29" s="96">
        <f t="shared" si="0"/>
        <v>7</v>
      </c>
      <c r="C29" s="105" t="s">
        <v>31</v>
      </c>
      <c r="D29" s="105" t="s">
        <v>53</v>
      </c>
      <c r="E29" s="105" t="s">
        <v>142</v>
      </c>
      <c r="F29" s="105" t="s">
        <v>77</v>
      </c>
      <c r="G29" s="106">
        <v>225</v>
      </c>
      <c r="H29" s="106"/>
      <c r="I29" s="107">
        <v>5000</v>
      </c>
      <c r="J29" s="106"/>
      <c r="K29" s="194">
        <v>0</v>
      </c>
      <c r="L29" s="195">
        <v>0</v>
      </c>
      <c r="M29" s="71"/>
    </row>
    <row r="30" spans="1:13" ht="13.8">
      <c r="A30" s="108" t="s">
        <v>46</v>
      </c>
      <c r="B30" s="96">
        <f t="shared" si="0"/>
        <v>8</v>
      </c>
      <c r="C30" s="101" t="s">
        <v>31</v>
      </c>
      <c r="D30" s="101" t="s">
        <v>53</v>
      </c>
      <c r="E30" s="101" t="s">
        <v>142</v>
      </c>
      <c r="F30" s="101" t="s">
        <v>75</v>
      </c>
      <c r="G30" s="102">
        <v>300</v>
      </c>
      <c r="H30" s="102"/>
      <c r="I30" s="103"/>
      <c r="J30" s="102"/>
      <c r="K30" s="196"/>
      <c r="L30" s="197"/>
    </row>
    <row r="31" spans="1:13" ht="13.8">
      <c r="A31" s="109" t="s">
        <v>47</v>
      </c>
      <c r="B31" s="96">
        <f t="shared" si="0"/>
        <v>9</v>
      </c>
      <c r="C31" s="105" t="s">
        <v>31</v>
      </c>
      <c r="D31" s="105" t="s">
        <v>53</v>
      </c>
      <c r="E31" s="105" t="s">
        <v>142</v>
      </c>
      <c r="F31" s="105" t="s">
        <v>77</v>
      </c>
      <c r="G31" s="106">
        <v>310</v>
      </c>
      <c r="H31" s="106"/>
      <c r="I31" s="107"/>
      <c r="J31" s="106"/>
      <c r="K31" s="194"/>
      <c r="L31" s="195"/>
    </row>
    <row r="32" spans="1:13" ht="14.4" thickBot="1">
      <c r="A32" s="110" t="s">
        <v>48</v>
      </c>
      <c r="B32" s="111">
        <f t="shared" si="0"/>
        <v>10</v>
      </c>
      <c r="C32" s="112" t="s">
        <v>31</v>
      </c>
      <c r="D32" s="112" t="s">
        <v>53</v>
      </c>
      <c r="E32" s="112" t="s">
        <v>142</v>
      </c>
      <c r="F32" s="112" t="s">
        <v>77</v>
      </c>
      <c r="G32" s="113">
        <v>340</v>
      </c>
      <c r="H32" s="113"/>
      <c r="I32" s="114">
        <v>5300</v>
      </c>
      <c r="J32" s="113"/>
      <c r="K32" s="198">
        <v>0</v>
      </c>
      <c r="L32" s="199">
        <v>0</v>
      </c>
      <c r="M32" s="71"/>
    </row>
    <row r="33" spans="1:13" ht="55.2">
      <c r="A33" s="115" t="s">
        <v>164</v>
      </c>
      <c r="B33" s="116">
        <f t="shared" si="0"/>
        <v>11</v>
      </c>
      <c r="C33" s="117" t="s">
        <v>31</v>
      </c>
      <c r="D33" s="117" t="s">
        <v>53</v>
      </c>
      <c r="E33" s="117" t="s">
        <v>165</v>
      </c>
      <c r="F33" s="117"/>
      <c r="G33" s="118"/>
      <c r="H33" s="118"/>
      <c r="I33" s="119">
        <v>0</v>
      </c>
      <c r="J33" s="119"/>
      <c r="K33" s="119">
        <v>0</v>
      </c>
      <c r="L33" s="234">
        <v>0</v>
      </c>
    </row>
    <row r="34" spans="1:13" ht="40.200000000000003">
      <c r="A34" s="120" t="s">
        <v>166</v>
      </c>
      <c r="B34" s="96">
        <f t="shared" si="0"/>
        <v>12</v>
      </c>
      <c r="C34" s="121" t="s">
        <v>31</v>
      </c>
      <c r="D34" s="121" t="s">
        <v>53</v>
      </c>
      <c r="E34" s="121" t="s">
        <v>167</v>
      </c>
      <c r="F34" s="105"/>
      <c r="G34" s="106"/>
      <c r="H34" s="106"/>
      <c r="I34" s="107">
        <v>0</v>
      </c>
      <c r="J34" s="106"/>
      <c r="K34" s="194"/>
      <c r="L34" s="195"/>
    </row>
    <row r="35" spans="1:13" ht="27">
      <c r="A35" s="120" t="s">
        <v>128</v>
      </c>
      <c r="B35" s="96">
        <f t="shared" si="0"/>
        <v>13</v>
      </c>
      <c r="C35" s="121" t="s">
        <v>31</v>
      </c>
      <c r="D35" s="121" t="s">
        <v>53</v>
      </c>
      <c r="E35" s="122">
        <v>1300100150</v>
      </c>
      <c r="F35" s="122">
        <v>240</v>
      </c>
      <c r="G35" s="122"/>
      <c r="H35" s="5"/>
      <c r="I35" s="123">
        <v>0</v>
      </c>
      <c r="J35" s="123"/>
      <c r="K35" s="123">
        <v>0</v>
      </c>
      <c r="L35" s="235">
        <v>0</v>
      </c>
    </row>
    <row r="36" spans="1:13" ht="14.4" thickBot="1">
      <c r="A36" s="124" t="s">
        <v>44</v>
      </c>
      <c r="B36" s="111">
        <f t="shared" si="0"/>
        <v>14</v>
      </c>
      <c r="C36" s="112" t="s">
        <v>31</v>
      </c>
      <c r="D36" s="112" t="s">
        <v>53</v>
      </c>
      <c r="E36" s="125">
        <v>1300100150</v>
      </c>
      <c r="F36" s="125">
        <v>244</v>
      </c>
      <c r="G36" s="125">
        <v>225</v>
      </c>
      <c r="H36" s="125"/>
      <c r="I36" s="126"/>
      <c r="J36" s="125"/>
      <c r="K36" s="200"/>
      <c r="L36" s="201"/>
      <c r="M36" s="61"/>
    </row>
    <row r="37" spans="1:13" ht="41.4">
      <c r="A37" s="115" t="s">
        <v>143</v>
      </c>
      <c r="B37" s="116">
        <f t="shared" si="0"/>
        <v>15</v>
      </c>
      <c r="C37" s="117" t="s">
        <v>31</v>
      </c>
      <c r="D37" s="117" t="s">
        <v>53</v>
      </c>
      <c r="E37" s="117" t="s">
        <v>144</v>
      </c>
      <c r="F37" s="117"/>
      <c r="G37" s="118"/>
      <c r="H37" s="118"/>
      <c r="I37" s="119">
        <f>I40+I43+I44+I51+I52+I54+I55</f>
        <v>1130956</v>
      </c>
      <c r="J37" s="119"/>
      <c r="K37" s="119" t="e">
        <f>K40+K43+K44+K51+K52+K54+K55</f>
        <v>#REF!</v>
      </c>
      <c r="L37" s="234" t="e">
        <f>L40+L43+L44+L51+L52+L54+L55</f>
        <v>#REF!</v>
      </c>
    </row>
    <row r="38" spans="1:13" s="1" customFormat="1" ht="13.8">
      <c r="A38" s="120" t="s">
        <v>145</v>
      </c>
      <c r="B38" s="96">
        <f t="shared" si="0"/>
        <v>16</v>
      </c>
      <c r="C38" s="121" t="s">
        <v>31</v>
      </c>
      <c r="D38" s="121" t="s">
        <v>53</v>
      </c>
      <c r="E38" s="121" t="s">
        <v>146</v>
      </c>
      <c r="F38" s="121"/>
      <c r="G38" s="127"/>
      <c r="H38" s="127"/>
      <c r="I38" s="74">
        <v>0</v>
      </c>
      <c r="J38" s="74"/>
      <c r="K38" s="74">
        <v>0</v>
      </c>
      <c r="L38" s="236">
        <v>0</v>
      </c>
    </row>
    <row r="39" spans="1:13" ht="27">
      <c r="A39" s="120" t="s">
        <v>147</v>
      </c>
      <c r="B39" s="96">
        <f t="shared" si="0"/>
        <v>17</v>
      </c>
      <c r="C39" s="121" t="s">
        <v>31</v>
      </c>
      <c r="D39" s="121" t="s">
        <v>53</v>
      </c>
      <c r="E39" s="121" t="s">
        <v>121</v>
      </c>
      <c r="F39" s="121"/>
      <c r="G39" s="127"/>
      <c r="H39" s="127"/>
      <c r="I39" s="74">
        <v>0</v>
      </c>
      <c r="J39" s="74"/>
      <c r="K39" s="74">
        <v>0</v>
      </c>
      <c r="L39" s="236">
        <v>0</v>
      </c>
    </row>
    <row r="40" spans="1:13" ht="27">
      <c r="A40" s="108" t="s">
        <v>108</v>
      </c>
      <c r="B40" s="96">
        <f t="shared" si="0"/>
        <v>18</v>
      </c>
      <c r="C40" s="101" t="s">
        <v>31</v>
      </c>
      <c r="D40" s="101" t="s">
        <v>53</v>
      </c>
      <c r="E40" s="101" t="s">
        <v>121</v>
      </c>
      <c r="F40" s="101" t="s">
        <v>98</v>
      </c>
      <c r="G40" s="102">
        <v>210</v>
      </c>
      <c r="H40" s="102"/>
      <c r="I40" s="103"/>
      <c r="J40" s="102"/>
      <c r="K40" s="194"/>
      <c r="L40" s="195"/>
    </row>
    <row r="41" spans="1:13" s="1" customFormat="1" ht="13.8">
      <c r="A41" s="104" t="s">
        <v>148</v>
      </c>
      <c r="B41" s="96">
        <f t="shared" si="0"/>
        <v>19</v>
      </c>
      <c r="C41" s="105" t="s">
        <v>31</v>
      </c>
      <c r="D41" s="105" t="s">
        <v>53</v>
      </c>
      <c r="E41" s="105" t="s">
        <v>121</v>
      </c>
      <c r="F41" s="105" t="s">
        <v>149</v>
      </c>
      <c r="G41" s="106">
        <v>212</v>
      </c>
      <c r="H41" s="106"/>
      <c r="I41" s="107"/>
      <c r="J41" s="106"/>
      <c r="K41" s="194"/>
      <c r="L41" s="195"/>
    </row>
    <row r="42" spans="1:13" ht="13.8">
      <c r="A42" s="100" t="s">
        <v>40</v>
      </c>
      <c r="B42" s="96">
        <f t="shared" si="0"/>
        <v>20</v>
      </c>
      <c r="C42" s="101" t="s">
        <v>31</v>
      </c>
      <c r="D42" s="101" t="s">
        <v>53</v>
      </c>
      <c r="E42" s="101" t="s">
        <v>121</v>
      </c>
      <c r="F42" s="101" t="s">
        <v>75</v>
      </c>
      <c r="G42" s="102">
        <v>220</v>
      </c>
      <c r="H42" s="102"/>
      <c r="I42" s="103"/>
      <c r="J42" s="102"/>
      <c r="K42" s="194"/>
      <c r="L42" s="195"/>
    </row>
    <row r="43" spans="1:13" ht="13.8">
      <c r="A43" s="104" t="s">
        <v>41</v>
      </c>
      <c r="B43" s="96">
        <f t="shared" si="0"/>
        <v>21</v>
      </c>
      <c r="C43" s="105" t="s">
        <v>31</v>
      </c>
      <c r="D43" s="105" t="s">
        <v>53</v>
      </c>
      <c r="E43" s="105" t="s">
        <v>121</v>
      </c>
      <c r="F43" s="105" t="s">
        <v>76</v>
      </c>
      <c r="G43" s="106">
        <v>221</v>
      </c>
      <c r="H43" s="106"/>
      <c r="I43" s="107">
        <f>'расч мест'!P54</f>
        <v>38750</v>
      </c>
      <c r="J43" s="106"/>
      <c r="K43" s="194" t="e">
        <f>'2020'!#REF!</f>
        <v>#REF!</v>
      </c>
      <c r="L43" s="195" t="e">
        <f>#REF!</f>
        <v>#REF!</v>
      </c>
      <c r="M43" s="61"/>
    </row>
    <row r="44" spans="1:13" s="1" customFormat="1" ht="13.8">
      <c r="A44" s="128" t="s">
        <v>42</v>
      </c>
      <c r="B44" s="96">
        <f t="shared" si="0"/>
        <v>22</v>
      </c>
      <c r="C44" s="121" t="s">
        <v>31</v>
      </c>
      <c r="D44" s="121" t="s">
        <v>53</v>
      </c>
      <c r="E44" s="121" t="s">
        <v>121</v>
      </c>
      <c r="F44" s="121" t="s">
        <v>77</v>
      </c>
      <c r="G44" s="127">
        <v>223</v>
      </c>
      <c r="H44" s="127"/>
      <c r="I44" s="74">
        <f>I46+I47+I48+I49</f>
        <v>497390</v>
      </c>
      <c r="J44" s="74"/>
      <c r="K44" s="74" t="e">
        <f>K46+K47+K48+K49</f>
        <v>#REF!</v>
      </c>
      <c r="L44" s="236" t="e">
        <f>L46+L47+L48+L49</f>
        <v>#REF!</v>
      </c>
    </row>
    <row r="45" spans="1:13" ht="13.8">
      <c r="A45" s="104" t="s">
        <v>80</v>
      </c>
      <c r="B45" s="96">
        <f t="shared" si="0"/>
        <v>23</v>
      </c>
      <c r="C45" s="105" t="s">
        <v>31</v>
      </c>
      <c r="D45" s="105" t="s">
        <v>53</v>
      </c>
      <c r="E45" s="105" t="s">
        <v>121</v>
      </c>
      <c r="F45" s="105" t="s">
        <v>77</v>
      </c>
      <c r="G45" s="106">
        <v>223</v>
      </c>
      <c r="H45" s="129" t="s">
        <v>64</v>
      </c>
      <c r="I45" s="107"/>
      <c r="J45" s="106"/>
      <c r="K45" s="194"/>
      <c r="L45" s="195"/>
    </row>
    <row r="46" spans="1:13" ht="13.8">
      <c r="A46" s="104" t="s">
        <v>79</v>
      </c>
      <c r="B46" s="96">
        <f t="shared" si="0"/>
        <v>24</v>
      </c>
      <c r="C46" s="105" t="s">
        <v>31</v>
      </c>
      <c r="D46" s="105" t="s">
        <v>53</v>
      </c>
      <c r="E46" s="105" t="s">
        <v>121</v>
      </c>
      <c r="F46" s="105" t="s">
        <v>77</v>
      </c>
      <c r="G46" s="106">
        <v>223</v>
      </c>
      <c r="H46" s="129" t="s">
        <v>50</v>
      </c>
      <c r="I46" s="107">
        <v>330490</v>
      </c>
      <c r="J46" s="106"/>
      <c r="K46" s="194" t="e">
        <f>'2020'!#REF!</f>
        <v>#REF!</v>
      </c>
      <c r="L46" s="195" t="e">
        <f>#REF!</f>
        <v>#REF!</v>
      </c>
      <c r="M46" s="71"/>
    </row>
    <row r="47" spans="1:13" s="1" customFormat="1" ht="13.8">
      <c r="A47" s="104" t="s">
        <v>43</v>
      </c>
      <c r="B47" s="96">
        <f t="shared" si="0"/>
        <v>25</v>
      </c>
      <c r="C47" s="105" t="s">
        <v>31</v>
      </c>
      <c r="D47" s="105" t="s">
        <v>53</v>
      </c>
      <c r="E47" s="105" t="s">
        <v>121</v>
      </c>
      <c r="F47" s="105" t="s">
        <v>77</v>
      </c>
      <c r="G47" s="106">
        <v>223</v>
      </c>
      <c r="H47" s="129" t="s">
        <v>51</v>
      </c>
      <c r="I47" s="107">
        <v>166900</v>
      </c>
      <c r="J47" s="106"/>
      <c r="K47" s="194" t="e">
        <f>'2020'!#REF!</f>
        <v>#REF!</v>
      </c>
      <c r="L47" s="195" t="e">
        <f>#REF!</f>
        <v>#REF!</v>
      </c>
      <c r="M47" s="72"/>
    </row>
    <row r="48" spans="1:13" ht="13.8">
      <c r="A48" s="104" t="s">
        <v>81</v>
      </c>
      <c r="B48" s="96">
        <f t="shared" si="0"/>
        <v>26</v>
      </c>
      <c r="C48" s="105" t="s">
        <v>31</v>
      </c>
      <c r="D48" s="105" t="s">
        <v>53</v>
      </c>
      <c r="E48" s="105" t="s">
        <v>121</v>
      </c>
      <c r="F48" s="105" t="s">
        <v>77</v>
      </c>
      <c r="G48" s="106">
        <v>223</v>
      </c>
      <c r="H48" s="129" t="s">
        <v>52</v>
      </c>
      <c r="I48" s="107">
        <v>0</v>
      </c>
      <c r="J48" s="106"/>
      <c r="K48" s="202"/>
      <c r="L48" s="203"/>
      <c r="M48" s="71"/>
    </row>
    <row r="49" spans="1:13" s="1" customFormat="1" ht="13.8">
      <c r="A49" s="104" t="s">
        <v>82</v>
      </c>
      <c r="B49" s="96">
        <f t="shared" si="0"/>
        <v>27</v>
      </c>
      <c r="C49" s="105" t="s">
        <v>31</v>
      </c>
      <c r="D49" s="105" t="s">
        <v>53</v>
      </c>
      <c r="E49" s="105" t="s">
        <v>121</v>
      </c>
      <c r="F49" s="105" t="s">
        <v>77</v>
      </c>
      <c r="G49" s="106">
        <v>223</v>
      </c>
      <c r="H49" s="129" t="s">
        <v>65</v>
      </c>
      <c r="I49" s="107">
        <v>0</v>
      </c>
      <c r="J49" s="106"/>
      <c r="K49" s="204"/>
      <c r="L49" s="205"/>
    </row>
    <row r="50" spans="1:13" ht="13.8">
      <c r="A50" s="104" t="s">
        <v>87</v>
      </c>
      <c r="B50" s="96">
        <f t="shared" si="0"/>
        <v>28</v>
      </c>
      <c r="C50" s="105" t="s">
        <v>31</v>
      </c>
      <c r="D50" s="105" t="s">
        <v>53</v>
      </c>
      <c r="E50" s="105" t="s">
        <v>121</v>
      </c>
      <c r="F50" s="105" t="s">
        <v>77</v>
      </c>
      <c r="G50" s="106">
        <v>224</v>
      </c>
      <c r="H50" s="129"/>
      <c r="I50" s="107"/>
      <c r="J50" s="106"/>
      <c r="K50" s="204"/>
      <c r="L50" s="205"/>
    </row>
    <row r="51" spans="1:13" ht="13.8">
      <c r="A51" s="104" t="s">
        <v>44</v>
      </c>
      <c r="B51" s="96">
        <f t="shared" si="0"/>
        <v>29</v>
      </c>
      <c r="C51" s="105" t="s">
        <v>31</v>
      </c>
      <c r="D51" s="105" t="s">
        <v>53</v>
      </c>
      <c r="E51" s="105" t="s">
        <v>121</v>
      </c>
      <c r="F51" s="105" t="s">
        <v>77</v>
      </c>
      <c r="G51" s="106">
        <v>225</v>
      </c>
      <c r="H51" s="106"/>
      <c r="I51" s="107">
        <f>'расч мест'!P73</f>
        <v>91870</v>
      </c>
      <c r="J51" s="106"/>
      <c r="K51" s="204" t="e">
        <f>'2020'!#REF!</f>
        <v>#REF!</v>
      </c>
      <c r="L51" s="205" t="e">
        <f>#REF!</f>
        <v>#REF!</v>
      </c>
      <c r="M51" s="71"/>
    </row>
    <row r="52" spans="1:13" ht="13.8">
      <c r="A52" s="104" t="s">
        <v>45</v>
      </c>
      <c r="B52" s="96">
        <f t="shared" si="0"/>
        <v>30</v>
      </c>
      <c r="C52" s="105" t="s">
        <v>31</v>
      </c>
      <c r="D52" s="105" t="s">
        <v>53</v>
      </c>
      <c r="E52" s="105" t="s">
        <v>121</v>
      </c>
      <c r="F52" s="105" t="s">
        <v>77</v>
      </c>
      <c r="G52" s="106">
        <v>226</v>
      </c>
      <c r="H52" s="106"/>
      <c r="I52" s="107">
        <f>'расч мест'!P83</f>
        <v>58910</v>
      </c>
      <c r="J52" s="106"/>
      <c r="K52" s="204" t="e">
        <f>'2020'!#REF!</f>
        <v>#REF!</v>
      </c>
      <c r="L52" s="205" t="e">
        <f>#REF!</f>
        <v>#REF!</v>
      </c>
      <c r="M52" s="71"/>
    </row>
    <row r="53" spans="1:13" s="1" customFormat="1" ht="13.8">
      <c r="A53" s="108" t="s">
        <v>46</v>
      </c>
      <c r="B53" s="96">
        <f t="shared" si="0"/>
        <v>31</v>
      </c>
      <c r="C53" s="101" t="s">
        <v>31</v>
      </c>
      <c r="D53" s="101" t="s">
        <v>53</v>
      </c>
      <c r="E53" s="101" t="s">
        <v>121</v>
      </c>
      <c r="F53" s="101" t="s">
        <v>75</v>
      </c>
      <c r="G53" s="102">
        <v>300</v>
      </c>
      <c r="H53" s="102"/>
      <c r="I53" s="103"/>
      <c r="J53" s="102"/>
      <c r="K53" s="202"/>
      <c r="L53" s="203"/>
    </row>
    <row r="54" spans="1:13" ht="13.8">
      <c r="A54" s="109" t="s">
        <v>47</v>
      </c>
      <c r="B54" s="96">
        <f t="shared" si="0"/>
        <v>32</v>
      </c>
      <c r="C54" s="105" t="s">
        <v>31</v>
      </c>
      <c r="D54" s="105" t="s">
        <v>53</v>
      </c>
      <c r="E54" s="105" t="s">
        <v>121</v>
      </c>
      <c r="F54" s="105" t="s">
        <v>77</v>
      </c>
      <c r="G54" s="106">
        <v>310</v>
      </c>
      <c r="H54" s="106"/>
      <c r="I54" s="107"/>
      <c r="J54" s="106"/>
      <c r="K54" s="204"/>
      <c r="L54" s="205"/>
    </row>
    <row r="55" spans="1:13" ht="13.8">
      <c r="A55" s="109" t="s">
        <v>48</v>
      </c>
      <c r="B55" s="96">
        <f t="shared" si="0"/>
        <v>33</v>
      </c>
      <c r="C55" s="105" t="s">
        <v>31</v>
      </c>
      <c r="D55" s="105" t="s">
        <v>53</v>
      </c>
      <c r="E55" s="105" t="s">
        <v>121</v>
      </c>
      <c r="F55" s="105" t="s">
        <v>77</v>
      </c>
      <c r="G55" s="106">
        <v>340</v>
      </c>
      <c r="H55" s="106"/>
      <c r="I55" s="107">
        <v>444036</v>
      </c>
      <c r="J55" s="106"/>
      <c r="K55" s="204" t="e">
        <f>'2020'!#REF!+'2020'!#REF!+'2020'!#REF!+'2020'!#REF!</f>
        <v>#REF!</v>
      </c>
      <c r="L55" s="205" t="e">
        <f>#REF!+#REF!+#REF!+#REF!</f>
        <v>#REF!</v>
      </c>
      <c r="M55" s="71"/>
    </row>
    <row r="56" spans="1:13" ht="53.4">
      <c r="A56" s="120" t="s">
        <v>150</v>
      </c>
      <c r="B56" s="96">
        <f t="shared" si="0"/>
        <v>34</v>
      </c>
      <c r="C56" s="121" t="s">
        <v>31</v>
      </c>
      <c r="D56" s="121" t="s">
        <v>53</v>
      </c>
      <c r="E56" s="121" t="s">
        <v>151</v>
      </c>
      <c r="F56" s="121"/>
      <c r="G56" s="127"/>
      <c r="H56" s="127"/>
      <c r="I56" s="74">
        <v>0</v>
      </c>
      <c r="J56" s="74"/>
      <c r="K56" s="74">
        <v>0</v>
      </c>
      <c r="L56" s="236">
        <v>0</v>
      </c>
    </row>
    <row r="57" spans="1:13" ht="13.8">
      <c r="A57" s="100" t="s">
        <v>40</v>
      </c>
      <c r="B57" s="96">
        <f t="shared" si="0"/>
        <v>35</v>
      </c>
      <c r="C57" s="101" t="s">
        <v>31</v>
      </c>
      <c r="D57" s="101" t="s">
        <v>53</v>
      </c>
      <c r="E57" s="101" t="s">
        <v>151</v>
      </c>
      <c r="F57" s="101" t="s">
        <v>75</v>
      </c>
      <c r="G57" s="102">
        <v>220</v>
      </c>
      <c r="H57" s="102"/>
      <c r="I57" s="103"/>
      <c r="J57" s="102"/>
      <c r="K57" s="206"/>
      <c r="L57" s="207"/>
    </row>
    <row r="58" spans="1:13" s="1" customFormat="1" ht="13.8">
      <c r="A58" s="104" t="s">
        <v>45</v>
      </c>
      <c r="B58" s="96">
        <f t="shared" si="0"/>
        <v>36</v>
      </c>
      <c r="C58" s="105" t="s">
        <v>31</v>
      </c>
      <c r="D58" s="105" t="s">
        <v>53</v>
      </c>
      <c r="E58" s="105" t="s">
        <v>151</v>
      </c>
      <c r="F58" s="105" t="s">
        <v>77</v>
      </c>
      <c r="G58" s="106">
        <v>226</v>
      </c>
      <c r="H58" s="106"/>
      <c r="I58" s="107"/>
      <c r="J58" s="106"/>
      <c r="K58" s="194"/>
      <c r="L58" s="195"/>
    </row>
    <row r="59" spans="1:13" ht="53.4">
      <c r="A59" s="120" t="s">
        <v>152</v>
      </c>
      <c r="B59" s="96">
        <f t="shared" si="0"/>
        <v>37</v>
      </c>
      <c r="C59" s="121" t="s">
        <v>31</v>
      </c>
      <c r="D59" s="121" t="s">
        <v>53</v>
      </c>
      <c r="E59" s="121" t="s">
        <v>122</v>
      </c>
      <c r="F59" s="121"/>
      <c r="G59" s="127"/>
      <c r="H59" s="127"/>
      <c r="I59" s="74">
        <v>0</v>
      </c>
      <c r="J59" s="74"/>
      <c r="K59" s="74">
        <v>0</v>
      </c>
      <c r="L59" s="236">
        <v>0</v>
      </c>
    </row>
    <row r="60" spans="1:13" s="1" customFormat="1" ht="27">
      <c r="A60" s="108" t="s">
        <v>108</v>
      </c>
      <c r="B60" s="96">
        <f t="shared" si="0"/>
        <v>38</v>
      </c>
      <c r="C60" s="101" t="s">
        <v>31</v>
      </c>
      <c r="D60" s="101" t="s">
        <v>53</v>
      </c>
      <c r="E60" s="101" t="s">
        <v>122</v>
      </c>
      <c r="F60" s="101" t="s">
        <v>98</v>
      </c>
      <c r="G60" s="130">
        <v>210</v>
      </c>
      <c r="H60" s="130"/>
      <c r="I60" s="103"/>
      <c r="J60" s="130"/>
      <c r="K60" s="194"/>
      <c r="L60" s="195"/>
    </row>
    <row r="61" spans="1:13" ht="13.8">
      <c r="A61" s="104" t="s">
        <v>100</v>
      </c>
      <c r="B61" s="96">
        <f t="shared" si="0"/>
        <v>39</v>
      </c>
      <c r="C61" s="105" t="s">
        <v>31</v>
      </c>
      <c r="D61" s="105" t="s">
        <v>53</v>
      </c>
      <c r="E61" s="105" t="s">
        <v>122</v>
      </c>
      <c r="F61" s="105" t="s">
        <v>109</v>
      </c>
      <c r="G61" s="5">
        <v>211</v>
      </c>
      <c r="H61" s="5"/>
      <c r="I61" s="107">
        <v>0</v>
      </c>
      <c r="J61" s="5"/>
      <c r="K61" s="208"/>
      <c r="L61" s="209"/>
      <c r="M61" s="71"/>
    </row>
    <row r="62" spans="1:13" ht="13.8">
      <c r="A62" s="104" t="s">
        <v>103</v>
      </c>
      <c r="B62" s="96">
        <f t="shared" si="0"/>
        <v>40</v>
      </c>
      <c r="C62" s="105" t="s">
        <v>31</v>
      </c>
      <c r="D62" s="105" t="s">
        <v>53</v>
      </c>
      <c r="E62" s="105" t="s">
        <v>122</v>
      </c>
      <c r="F62" s="105" t="s">
        <v>149</v>
      </c>
      <c r="G62" s="106">
        <v>213</v>
      </c>
      <c r="H62" s="106"/>
      <c r="I62" s="107">
        <v>0</v>
      </c>
      <c r="J62" s="106"/>
      <c r="K62" s="206"/>
      <c r="L62" s="207"/>
      <c r="M62" s="71"/>
    </row>
    <row r="63" spans="1:13" ht="13.8">
      <c r="A63" s="100" t="s">
        <v>40</v>
      </c>
      <c r="B63" s="96">
        <f t="shared" si="0"/>
        <v>41</v>
      </c>
      <c r="C63" s="101" t="s">
        <v>31</v>
      </c>
      <c r="D63" s="101" t="s">
        <v>53</v>
      </c>
      <c r="E63" s="101" t="s">
        <v>122</v>
      </c>
      <c r="F63" s="101" t="s">
        <v>75</v>
      </c>
      <c r="G63" s="102">
        <v>220</v>
      </c>
      <c r="H63" s="102"/>
      <c r="I63" s="103"/>
      <c r="J63" s="102"/>
      <c r="K63" s="194"/>
      <c r="L63" s="195"/>
    </row>
    <row r="64" spans="1:13" ht="12.75" customHeight="1">
      <c r="A64" s="104" t="s">
        <v>41</v>
      </c>
      <c r="B64" s="96">
        <f t="shared" si="0"/>
        <v>42</v>
      </c>
      <c r="C64" s="105" t="s">
        <v>31</v>
      </c>
      <c r="D64" s="105" t="s">
        <v>53</v>
      </c>
      <c r="E64" s="105" t="s">
        <v>122</v>
      </c>
      <c r="F64" s="105" t="s">
        <v>76</v>
      </c>
      <c r="G64" s="106">
        <v>221</v>
      </c>
      <c r="H64" s="106"/>
      <c r="I64" s="107"/>
      <c r="J64" s="106"/>
      <c r="K64" s="194"/>
      <c r="L64" s="195"/>
    </row>
    <row r="65" spans="1:13" ht="13.8">
      <c r="A65" s="108" t="s">
        <v>46</v>
      </c>
      <c r="B65" s="96">
        <f t="shared" si="0"/>
        <v>43</v>
      </c>
      <c r="C65" s="101" t="s">
        <v>31</v>
      </c>
      <c r="D65" s="101" t="s">
        <v>53</v>
      </c>
      <c r="E65" s="101" t="s">
        <v>122</v>
      </c>
      <c r="F65" s="101" t="s">
        <v>75</v>
      </c>
      <c r="G65" s="102">
        <v>300</v>
      </c>
      <c r="H65" s="102"/>
      <c r="I65" s="103"/>
      <c r="J65" s="102"/>
      <c r="K65" s="194"/>
      <c r="L65" s="195"/>
    </row>
    <row r="66" spans="1:13" ht="13.8">
      <c r="A66" s="104" t="s">
        <v>47</v>
      </c>
      <c r="B66" s="96">
        <f t="shared" si="0"/>
        <v>44</v>
      </c>
      <c r="C66" s="105" t="s">
        <v>31</v>
      </c>
      <c r="D66" s="105" t="s">
        <v>53</v>
      </c>
      <c r="E66" s="105" t="s">
        <v>122</v>
      </c>
      <c r="F66" s="105" t="s">
        <v>77</v>
      </c>
      <c r="G66" s="106">
        <v>310</v>
      </c>
      <c r="H66" s="106"/>
      <c r="I66" s="107">
        <v>0</v>
      </c>
      <c r="J66" s="106"/>
      <c r="K66" s="194"/>
      <c r="L66" s="195"/>
      <c r="M66" s="71"/>
    </row>
    <row r="67" spans="1:13" ht="40.200000000000003">
      <c r="A67" s="120" t="s">
        <v>153</v>
      </c>
      <c r="B67" s="96">
        <f t="shared" si="0"/>
        <v>45</v>
      </c>
      <c r="C67" s="121" t="s">
        <v>31</v>
      </c>
      <c r="D67" s="121" t="s">
        <v>53</v>
      </c>
      <c r="E67" s="121" t="s">
        <v>123</v>
      </c>
      <c r="F67" s="121"/>
      <c r="G67" s="127"/>
      <c r="H67" s="127"/>
      <c r="I67" s="74">
        <f>I69</f>
        <v>0</v>
      </c>
      <c r="J67" s="74"/>
      <c r="K67" s="74">
        <f>K69</f>
        <v>0</v>
      </c>
      <c r="L67" s="236">
        <f>L69</f>
        <v>0</v>
      </c>
    </row>
    <row r="68" spans="1:13" ht="13.8">
      <c r="A68" s="108" t="s">
        <v>46</v>
      </c>
      <c r="B68" s="96">
        <f t="shared" si="0"/>
        <v>46</v>
      </c>
      <c r="C68" s="101" t="s">
        <v>31</v>
      </c>
      <c r="D68" s="101" t="s">
        <v>53</v>
      </c>
      <c r="E68" s="101" t="s">
        <v>123</v>
      </c>
      <c r="F68" s="101" t="s">
        <v>75</v>
      </c>
      <c r="G68" s="102"/>
      <c r="H68" s="102"/>
      <c r="I68" s="103"/>
      <c r="J68" s="102"/>
      <c r="K68" s="194"/>
      <c r="L68" s="195"/>
    </row>
    <row r="69" spans="1:13" ht="13.8">
      <c r="A69" s="109" t="s">
        <v>48</v>
      </c>
      <c r="B69" s="96">
        <f t="shared" si="0"/>
        <v>47</v>
      </c>
      <c r="C69" s="105" t="s">
        <v>31</v>
      </c>
      <c r="D69" s="105" t="s">
        <v>53</v>
      </c>
      <c r="E69" s="105" t="s">
        <v>123</v>
      </c>
      <c r="F69" s="131">
        <v>244</v>
      </c>
      <c r="G69" s="106">
        <v>340</v>
      </c>
      <c r="H69" s="132"/>
      <c r="I69" s="107"/>
      <c r="J69" s="106"/>
      <c r="K69" s="194"/>
      <c r="L69" s="195"/>
    </row>
    <row r="70" spans="1:13" ht="13.8">
      <c r="A70" s="120" t="s">
        <v>154</v>
      </c>
      <c r="B70" s="96">
        <f t="shared" si="0"/>
        <v>48</v>
      </c>
      <c r="C70" s="121" t="s">
        <v>31</v>
      </c>
      <c r="D70" s="121" t="s">
        <v>53</v>
      </c>
      <c r="E70" s="121" t="s">
        <v>124</v>
      </c>
      <c r="F70" s="121"/>
      <c r="G70" s="127"/>
      <c r="H70" s="127"/>
      <c r="I70" s="74" t="e">
        <f>I72+I73+I74</f>
        <v>#REF!</v>
      </c>
      <c r="J70" s="74"/>
      <c r="K70" s="74" t="e">
        <f>K72+K73+K74</f>
        <v>#REF!</v>
      </c>
      <c r="L70" s="236" t="e">
        <f>L72+L73+L74</f>
        <v>#REF!</v>
      </c>
    </row>
    <row r="71" spans="1:13" ht="13.8">
      <c r="A71" s="108" t="s">
        <v>155</v>
      </c>
      <c r="B71" s="96">
        <f t="shared" si="0"/>
        <v>49</v>
      </c>
      <c r="C71" s="101" t="s">
        <v>31</v>
      </c>
      <c r="D71" s="101" t="s">
        <v>53</v>
      </c>
      <c r="E71" s="101" t="s">
        <v>124</v>
      </c>
      <c r="F71" s="101" t="s">
        <v>115</v>
      </c>
      <c r="G71" s="102">
        <v>290</v>
      </c>
      <c r="H71" s="133"/>
      <c r="I71" s="103"/>
      <c r="J71" s="102"/>
      <c r="K71" s="106"/>
      <c r="L71" s="210"/>
    </row>
    <row r="72" spans="1:13" ht="27">
      <c r="A72" s="109" t="s">
        <v>110</v>
      </c>
      <c r="B72" s="96">
        <f t="shared" si="0"/>
        <v>50</v>
      </c>
      <c r="C72" s="105" t="s">
        <v>31</v>
      </c>
      <c r="D72" s="105" t="s">
        <v>53</v>
      </c>
      <c r="E72" s="105" t="s">
        <v>124</v>
      </c>
      <c r="F72" s="105" t="s">
        <v>83</v>
      </c>
      <c r="G72" s="106">
        <v>290</v>
      </c>
      <c r="H72" s="134"/>
      <c r="I72" s="107">
        <f>'расч мест'!L91</f>
        <v>13440</v>
      </c>
      <c r="J72" s="106"/>
      <c r="K72" s="211" t="e">
        <f>'2020'!#REF!</f>
        <v>#REF!</v>
      </c>
      <c r="L72" s="212" t="e">
        <f>#REF!</f>
        <v>#REF!</v>
      </c>
      <c r="M72" s="71"/>
    </row>
    <row r="73" spans="1:13" ht="13.8">
      <c r="A73" s="109" t="s">
        <v>111</v>
      </c>
      <c r="B73" s="96">
        <f t="shared" si="0"/>
        <v>51</v>
      </c>
      <c r="C73" s="105" t="s">
        <v>31</v>
      </c>
      <c r="D73" s="105" t="s">
        <v>53</v>
      </c>
      <c r="E73" s="105" t="s">
        <v>124</v>
      </c>
      <c r="F73" s="105" t="s">
        <v>84</v>
      </c>
      <c r="G73" s="106">
        <v>290</v>
      </c>
      <c r="H73" s="134"/>
      <c r="I73" s="107" t="e">
        <f>'расч мест'!#REF!</f>
        <v>#REF!</v>
      </c>
      <c r="J73" s="106"/>
      <c r="K73" s="211" t="e">
        <f>'2020'!#REF!</f>
        <v>#REF!</v>
      </c>
      <c r="L73" s="212" t="e">
        <f>#REF!</f>
        <v>#REF!</v>
      </c>
      <c r="M73" s="71"/>
    </row>
    <row r="74" spans="1:13" ht="13.8">
      <c r="A74" s="109" t="s">
        <v>112</v>
      </c>
      <c r="B74" s="96">
        <f t="shared" si="0"/>
        <v>52</v>
      </c>
      <c r="C74" s="105" t="s">
        <v>31</v>
      </c>
      <c r="D74" s="105" t="s">
        <v>53</v>
      </c>
      <c r="E74" s="105" t="s">
        <v>124</v>
      </c>
      <c r="F74" s="105" t="s">
        <v>107</v>
      </c>
      <c r="G74" s="106">
        <v>290</v>
      </c>
      <c r="H74" s="134"/>
      <c r="I74" s="107">
        <v>2000</v>
      </c>
      <c r="J74" s="106"/>
      <c r="K74" s="211" t="e">
        <f>'2020'!#REF!</f>
        <v>#REF!</v>
      </c>
      <c r="L74" s="212" t="e">
        <f>#REF!</f>
        <v>#REF!</v>
      </c>
      <c r="M74" s="71"/>
    </row>
    <row r="75" spans="1:13" ht="13.8">
      <c r="A75" s="120" t="s">
        <v>114</v>
      </c>
      <c r="B75" s="96">
        <f t="shared" si="0"/>
        <v>53</v>
      </c>
      <c r="C75" s="121" t="s">
        <v>31</v>
      </c>
      <c r="D75" s="121" t="s">
        <v>53</v>
      </c>
      <c r="E75" s="121" t="s">
        <v>125</v>
      </c>
      <c r="F75" s="121"/>
      <c r="G75" s="127"/>
      <c r="H75" s="127"/>
      <c r="I75" s="74"/>
      <c r="J75" s="127"/>
      <c r="K75" s="106"/>
      <c r="L75" s="210"/>
    </row>
    <row r="76" spans="1:13" ht="13.8">
      <c r="A76" s="100" t="s">
        <v>40</v>
      </c>
      <c r="B76" s="96">
        <f t="shared" si="0"/>
        <v>54</v>
      </c>
      <c r="C76" s="121" t="s">
        <v>31</v>
      </c>
      <c r="D76" s="121" t="s">
        <v>53</v>
      </c>
      <c r="E76" s="121" t="s">
        <v>125</v>
      </c>
      <c r="F76" s="121" t="s">
        <v>75</v>
      </c>
      <c r="G76" s="127">
        <v>220</v>
      </c>
      <c r="H76" s="127"/>
      <c r="I76" s="74">
        <f>I77+I78+I79+I80+I81</f>
        <v>0</v>
      </c>
      <c r="J76" s="74"/>
      <c r="K76" s="74">
        <f>K77+K78+K79+K80+K81</f>
        <v>0</v>
      </c>
      <c r="L76" s="236">
        <f>L77+L78+L79+L80+L81</f>
        <v>0</v>
      </c>
    </row>
    <row r="77" spans="1:13" ht="13.8">
      <c r="A77" s="109" t="s">
        <v>42</v>
      </c>
      <c r="B77" s="96">
        <f t="shared" si="0"/>
        <v>55</v>
      </c>
      <c r="C77" s="105" t="s">
        <v>31</v>
      </c>
      <c r="D77" s="105" t="s">
        <v>53</v>
      </c>
      <c r="E77" s="105" t="s">
        <v>125</v>
      </c>
      <c r="F77" s="105" t="s">
        <v>77</v>
      </c>
      <c r="G77" s="106">
        <v>223</v>
      </c>
      <c r="H77" s="129" t="s">
        <v>50</v>
      </c>
      <c r="I77" s="107"/>
      <c r="J77" s="106"/>
      <c r="K77" s="106"/>
      <c r="L77" s="210"/>
      <c r="M77" s="71"/>
    </row>
    <row r="78" spans="1:13" ht="13.8">
      <c r="A78" s="109" t="s">
        <v>42</v>
      </c>
      <c r="B78" s="96">
        <f t="shared" si="0"/>
        <v>56</v>
      </c>
      <c r="C78" s="105" t="s">
        <v>31</v>
      </c>
      <c r="D78" s="105" t="s">
        <v>53</v>
      </c>
      <c r="E78" s="105" t="s">
        <v>125</v>
      </c>
      <c r="F78" s="105" t="s">
        <v>77</v>
      </c>
      <c r="G78" s="106">
        <v>223</v>
      </c>
      <c r="H78" s="129" t="s">
        <v>51</v>
      </c>
      <c r="I78" s="107"/>
      <c r="J78" s="106"/>
      <c r="K78" s="106"/>
      <c r="L78" s="210"/>
    </row>
    <row r="79" spans="1:13" ht="13.8">
      <c r="A79" s="104" t="s">
        <v>44</v>
      </c>
      <c r="B79" s="96">
        <f t="shared" si="0"/>
        <v>57</v>
      </c>
      <c r="C79" s="105" t="s">
        <v>31</v>
      </c>
      <c r="D79" s="105" t="s">
        <v>53</v>
      </c>
      <c r="E79" s="105" t="s">
        <v>125</v>
      </c>
      <c r="F79" s="105" t="s">
        <v>77</v>
      </c>
      <c r="G79" s="106">
        <v>225</v>
      </c>
      <c r="H79" s="129"/>
      <c r="I79" s="107"/>
      <c r="J79" s="106"/>
      <c r="K79" s="106"/>
      <c r="L79" s="210"/>
    </row>
    <row r="80" spans="1:13" ht="13.8">
      <c r="A80" s="104" t="s">
        <v>45</v>
      </c>
      <c r="B80" s="96">
        <f t="shared" si="0"/>
        <v>58</v>
      </c>
      <c r="C80" s="105" t="s">
        <v>31</v>
      </c>
      <c r="D80" s="105" t="s">
        <v>53</v>
      </c>
      <c r="E80" s="105" t="s">
        <v>125</v>
      </c>
      <c r="F80" s="105" t="s">
        <v>77</v>
      </c>
      <c r="G80" s="106">
        <v>226</v>
      </c>
      <c r="H80" s="129"/>
      <c r="I80" s="107"/>
      <c r="J80" s="106"/>
      <c r="K80" s="106"/>
      <c r="L80" s="210"/>
      <c r="M80" s="71"/>
    </row>
    <row r="81" spans="1:15" ht="14.4" thickBot="1">
      <c r="A81" s="110" t="s">
        <v>48</v>
      </c>
      <c r="B81" s="111">
        <f t="shared" si="0"/>
        <v>59</v>
      </c>
      <c r="C81" s="112" t="s">
        <v>31</v>
      </c>
      <c r="D81" s="112" t="s">
        <v>53</v>
      </c>
      <c r="E81" s="112" t="s">
        <v>125</v>
      </c>
      <c r="F81" s="112" t="s">
        <v>77</v>
      </c>
      <c r="G81" s="113">
        <v>340</v>
      </c>
      <c r="H81" s="113"/>
      <c r="I81" s="114"/>
      <c r="J81" s="113"/>
      <c r="K81" s="113"/>
      <c r="L81" s="213"/>
      <c r="M81" s="71"/>
    </row>
    <row r="82" spans="1:15" ht="18" customHeight="1">
      <c r="A82" s="222" t="s">
        <v>156</v>
      </c>
      <c r="B82" s="116">
        <f t="shared" si="0"/>
        <v>60</v>
      </c>
      <c r="C82" s="92" t="s">
        <v>31</v>
      </c>
      <c r="D82" s="92" t="s">
        <v>31</v>
      </c>
      <c r="E82" s="92"/>
      <c r="F82" s="92"/>
      <c r="G82" s="93"/>
      <c r="H82" s="223"/>
      <c r="I82" s="94">
        <f>I84+I87</f>
        <v>4590</v>
      </c>
      <c r="J82" s="94"/>
      <c r="K82" s="94" t="e">
        <f>K84+K87</f>
        <v>#REF!</v>
      </c>
      <c r="L82" s="232" t="e">
        <f>L84+L87</f>
        <v>#REF!</v>
      </c>
    </row>
    <row r="83" spans="1:15" ht="27">
      <c r="A83" s="120" t="s">
        <v>157</v>
      </c>
      <c r="B83" s="96">
        <f t="shared" si="0"/>
        <v>61</v>
      </c>
      <c r="C83" s="121" t="s">
        <v>31</v>
      </c>
      <c r="D83" s="121" t="s">
        <v>31</v>
      </c>
      <c r="E83" s="121" t="s">
        <v>158</v>
      </c>
      <c r="F83" s="121"/>
      <c r="G83" s="127"/>
      <c r="H83" s="74"/>
      <c r="I83" s="74">
        <f>I84+I87</f>
        <v>4590</v>
      </c>
      <c r="J83" s="74"/>
      <c r="K83" s="74" t="e">
        <f>K84+K87</f>
        <v>#REF!</v>
      </c>
      <c r="L83" s="236" t="e">
        <f>L84+L87</f>
        <v>#REF!</v>
      </c>
    </row>
    <row r="84" spans="1:15" ht="27">
      <c r="A84" s="120" t="s">
        <v>159</v>
      </c>
      <c r="B84" s="96">
        <f t="shared" si="0"/>
        <v>62</v>
      </c>
      <c r="C84" s="121" t="s">
        <v>31</v>
      </c>
      <c r="D84" s="121" t="s">
        <v>31</v>
      </c>
      <c r="E84" s="121" t="s">
        <v>126</v>
      </c>
      <c r="F84" s="121"/>
      <c r="G84" s="127"/>
      <c r="H84" s="135"/>
      <c r="I84" s="74">
        <f>I85+I86</f>
        <v>4590</v>
      </c>
      <c r="J84" s="74"/>
      <c r="K84" s="74" t="e">
        <f>K85+K86</f>
        <v>#REF!</v>
      </c>
      <c r="L84" s="236" t="e">
        <f>L85+L86</f>
        <v>#REF!</v>
      </c>
    </row>
    <row r="85" spans="1:15" ht="13.8">
      <c r="A85" s="108" t="s">
        <v>46</v>
      </c>
      <c r="B85" s="96">
        <f t="shared" si="0"/>
        <v>63</v>
      </c>
      <c r="C85" s="101" t="s">
        <v>31</v>
      </c>
      <c r="D85" s="101" t="s">
        <v>31</v>
      </c>
      <c r="E85" s="101" t="s">
        <v>126</v>
      </c>
      <c r="F85" s="101" t="s">
        <v>75</v>
      </c>
      <c r="G85" s="102">
        <v>300</v>
      </c>
      <c r="H85" s="102"/>
      <c r="I85" s="103"/>
      <c r="J85" s="102"/>
      <c r="K85" s="106"/>
      <c r="L85" s="210"/>
    </row>
    <row r="86" spans="1:15" ht="13.8">
      <c r="A86" s="109" t="s">
        <v>48</v>
      </c>
      <c r="B86" s="96">
        <f t="shared" si="0"/>
        <v>64</v>
      </c>
      <c r="C86" s="105" t="s">
        <v>31</v>
      </c>
      <c r="D86" s="105" t="s">
        <v>31</v>
      </c>
      <c r="E86" s="105" t="s">
        <v>126</v>
      </c>
      <c r="F86" s="105" t="s">
        <v>77</v>
      </c>
      <c r="G86" s="106">
        <v>340</v>
      </c>
      <c r="H86" s="106"/>
      <c r="I86" s="107">
        <f>лагерь!P15</f>
        <v>4590</v>
      </c>
      <c r="J86" s="106"/>
      <c r="K86" s="211" t="e">
        <f>'2020'!#REF!</f>
        <v>#REF!</v>
      </c>
      <c r="L86" s="212" t="e">
        <f>#REF!</f>
        <v>#REF!</v>
      </c>
      <c r="M86" s="71"/>
    </row>
    <row r="87" spans="1:15" ht="53.4">
      <c r="A87" s="120" t="s">
        <v>160</v>
      </c>
      <c r="B87" s="96">
        <f t="shared" si="0"/>
        <v>65</v>
      </c>
      <c r="C87" s="121" t="s">
        <v>31</v>
      </c>
      <c r="D87" s="121" t="s">
        <v>31</v>
      </c>
      <c r="E87" s="121" t="s">
        <v>127</v>
      </c>
      <c r="F87" s="121"/>
      <c r="G87" s="127"/>
      <c r="H87" s="127"/>
      <c r="I87" s="74">
        <f>I88+I89</f>
        <v>0</v>
      </c>
      <c r="J87" s="74"/>
      <c r="K87" s="74">
        <f>K88+K89</f>
        <v>0</v>
      </c>
      <c r="L87" s="236">
        <f>L88+L89</f>
        <v>0</v>
      </c>
    </row>
    <row r="88" spans="1:15" ht="13.8">
      <c r="A88" s="108" t="s">
        <v>46</v>
      </c>
      <c r="B88" s="96">
        <f t="shared" si="0"/>
        <v>66</v>
      </c>
      <c r="C88" s="101" t="s">
        <v>31</v>
      </c>
      <c r="D88" s="101" t="s">
        <v>31</v>
      </c>
      <c r="E88" s="101" t="s">
        <v>127</v>
      </c>
      <c r="F88" s="101" t="s">
        <v>75</v>
      </c>
      <c r="G88" s="102">
        <v>300</v>
      </c>
      <c r="H88" s="102"/>
      <c r="I88" s="103"/>
      <c r="J88" s="102"/>
      <c r="K88" s="106"/>
      <c r="L88" s="210"/>
    </row>
    <row r="89" spans="1:15" ht="14.4" thickBot="1">
      <c r="A89" s="110" t="s">
        <v>48</v>
      </c>
      <c r="B89" s="111">
        <f>B88+1</f>
        <v>67</v>
      </c>
      <c r="C89" s="112" t="s">
        <v>31</v>
      </c>
      <c r="D89" s="112" t="s">
        <v>31</v>
      </c>
      <c r="E89" s="112" t="s">
        <v>127</v>
      </c>
      <c r="F89" s="112" t="s">
        <v>77</v>
      </c>
      <c r="G89" s="113">
        <v>340</v>
      </c>
      <c r="H89" s="113"/>
      <c r="I89" s="114"/>
      <c r="J89" s="113"/>
      <c r="K89" s="113"/>
      <c r="L89" s="213"/>
      <c r="M89" s="71"/>
    </row>
    <row r="90" spans="1:15" ht="13.8" thickBot="1">
      <c r="A90" s="227" t="s">
        <v>58</v>
      </c>
      <c r="B90" s="228"/>
      <c r="C90" s="228"/>
      <c r="D90" s="228"/>
      <c r="E90" s="228"/>
      <c r="F90" s="228"/>
      <c r="G90" s="228"/>
      <c r="H90" s="228"/>
      <c r="I90" s="237" t="e">
        <f>I23</f>
        <v>#REF!</v>
      </c>
      <c r="J90" s="237"/>
      <c r="K90" s="237" t="e">
        <f>K23</f>
        <v>#REF!</v>
      </c>
      <c r="L90" s="238" t="e">
        <f>L23</f>
        <v>#REF!</v>
      </c>
    </row>
    <row r="91" spans="1:15">
      <c r="A91" s="7"/>
      <c r="B91" s="63"/>
      <c r="C91" s="136"/>
      <c r="D91" s="136"/>
      <c r="E91" s="136"/>
      <c r="F91" s="136"/>
      <c r="G91" s="63"/>
      <c r="H91" s="63"/>
      <c r="I91" s="68"/>
      <c r="J91" s="137"/>
    </row>
    <row r="92" spans="1:15">
      <c r="A92" s="57"/>
      <c r="B92" s="57"/>
      <c r="C92" s="57"/>
      <c r="D92" s="57"/>
      <c r="E92" s="57"/>
      <c r="F92" s="57"/>
      <c r="G92" s="57"/>
      <c r="H92" s="57"/>
      <c r="I92" s="64"/>
      <c r="J92" s="57"/>
    </row>
    <row r="93" spans="1:15">
      <c r="A93" s="57" t="s">
        <v>95</v>
      </c>
      <c r="B93" s="57"/>
      <c r="C93" s="57"/>
      <c r="D93" s="57"/>
      <c r="E93" s="57"/>
      <c r="F93" s="57" t="s">
        <v>60</v>
      </c>
      <c r="G93" s="57"/>
      <c r="H93" s="57"/>
      <c r="I93" s="64"/>
      <c r="J93" s="57"/>
      <c r="O93" s="61"/>
    </row>
    <row r="94" spans="1:15">
      <c r="A94" s="57"/>
      <c r="B94" s="57"/>
      <c r="C94" s="57"/>
      <c r="D94" s="57"/>
      <c r="E94" s="57"/>
      <c r="F94" s="57"/>
      <c r="G94" s="57"/>
      <c r="H94" s="57"/>
      <c r="I94" s="64"/>
      <c r="J94" s="57"/>
    </row>
    <row r="95" spans="1:15">
      <c r="A95" s="57" t="s">
        <v>96</v>
      </c>
      <c r="B95" s="57"/>
      <c r="C95" s="57"/>
      <c r="D95" s="57"/>
      <c r="E95" s="57"/>
      <c r="F95" s="57" t="s">
        <v>131</v>
      </c>
      <c r="G95" s="57"/>
      <c r="H95" s="57"/>
      <c r="I95" s="64" t="s">
        <v>61</v>
      </c>
      <c r="J95" s="57"/>
    </row>
  </sheetData>
  <mergeCells count="27">
    <mergeCell ref="L20:L21"/>
    <mergeCell ref="J17:J18"/>
    <mergeCell ref="A20:A21"/>
    <mergeCell ref="B20:B21"/>
    <mergeCell ref="C20:H20"/>
    <mergeCell ref="B17:G17"/>
    <mergeCell ref="H17:I18"/>
    <mergeCell ref="I20:J20"/>
    <mergeCell ref="K20:K21"/>
    <mergeCell ref="H19:I19"/>
    <mergeCell ref="A2:A3"/>
    <mergeCell ref="F2:J3"/>
    <mergeCell ref="H7:I7"/>
    <mergeCell ref="H8:I9"/>
    <mergeCell ref="J8:J9"/>
    <mergeCell ref="H10:I10"/>
    <mergeCell ref="A10:G10"/>
    <mergeCell ref="A9:G9"/>
    <mergeCell ref="H16:I16"/>
    <mergeCell ref="B15:G15"/>
    <mergeCell ref="H15:I15"/>
    <mergeCell ref="J11:J12"/>
    <mergeCell ref="B13:G13"/>
    <mergeCell ref="H13:I13"/>
    <mergeCell ref="J13:J14"/>
    <mergeCell ref="B11:G11"/>
    <mergeCell ref="H11:I11"/>
  </mergeCells>
  <phoneticPr fontId="2" type="noConversion"/>
  <pageMargins left="0.39370078740157483" right="0" top="0.39370078740157483" bottom="0" header="0" footer="0"/>
  <pageSetup paperSize="9" scale="75" orientation="portrait" horizontalDpi="4294967293" r:id="rId1"/>
  <headerFooter alignWithMargins="0"/>
  <colBreaks count="1" manualBreakCount="1">
    <brk id="12" max="1048575" man="1"/>
  </colBreaks>
  <cellWatches>
    <cellWatch r="M43"/>
  </cellWatche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28"/>
  </sheetPr>
  <dimension ref="A1:Y204"/>
  <sheetViews>
    <sheetView showGridLines="0" tabSelected="1" view="pageBreakPreview" topLeftCell="B170" zoomScale="60" zoomScaleNormal="100" workbookViewId="0">
      <selection activeCell="Q131" sqref="Q131:S131"/>
    </sheetView>
  </sheetViews>
  <sheetFormatPr defaultRowHeight="13.2" outlineLevelRow="1"/>
  <cols>
    <col min="1" max="1" width="3.33203125" hidden="1" customWidth="1"/>
    <col min="2" max="2" width="4.6640625" style="239" customWidth="1"/>
    <col min="3" max="6" width="4.6640625" style="6" customWidth="1"/>
    <col min="7" max="7" width="11.109375" style="6" customWidth="1"/>
    <col min="8" max="8" width="4.6640625" style="6" customWidth="1"/>
    <col min="9" max="9" width="3.44140625" style="6" customWidth="1"/>
    <col min="10" max="10" width="5.44140625" style="6" customWidth="1"/>
    <col min="11" max="11" width="4.6640625" style="6" customWidth="1"/>
    <col min="12" max="12" width="4.5546875" style="6" customWidth="1"/>
    <col min="13" max="13" width="6.109375" style="6" customWidth="1"/>
    <col min="14" max="15" width="4.6640625" style="6" customWidth="1"/>
    <col min="16" max="16" width="10.6640625" style="6" customWidth="1"/>
    <col min="17" max="17" width="15.88671875" style="6" customWidth="1"/>
    <col min="18" max="18" width="8.109375" style="6" customWidth="1"/>
    <col min="19" max="19" width="0.6640625" style="6" customWidth="1"/>
    <col min="20" max="20" width="8.33203125" customWidth="1"/>
    <col min="21" max="21" width="24.44140625" customWidth="1"/>
    <col min="22" max="22" width="10.88671875" customWidth="1"/>
  </cols>
  <sheetData>
    <row r="1" spans="2:21">
      <c r="B1" s="56"/>
      <c r="M1" s="11" t="s">
        <v>113</v>
      </c>
      <c r="N1" s="11"/>
      <c r="O1" s="11"/>
      <c r="P1" s="11"/>
      <c r="Q1" s="11"/>
      <c r="R1" s="12"/>
      <c r="S1" s="12"/>
      <c r="U1" s="1"/>
    </row>
    <row r="2" spans="2:21" ht="12.75" customHeight="1">
      <c r="B2" s="56"/>
      <c r="M2" s="567" t="s">
        <v>241</v>
      </c>
      <c r="N2" s="567"/>
      <c r="O2" s="567"/>
      <c r="P2" s="567"/>
      <c r="Q2" s="567"/>
      <c r="R2" s="567"/>
      <c r="S2" s="567"/>
      <c r="U2" s="1"/>
    </row>
    <row r="3" spans="2:21" ht="12.75" customHeight="1">
      <c r="B3" s="493"/>
      <c r="C3" s="493"/>
      <c r="D3" s="493"/>
      <c r="E3" s="493"/>
      <c r="F3" s="493"/>
      <c r="G3" s="493"/>
      <c r="M3" s="567"/>
      <c r="N3" s="567"/>
      <c r="O3" s="567"/>
      <c r="P3" s="567"/>
      <c r="Q3" s="567"/>
      <c r="R3" s="567"/>
      <c r="S3" s="567"/>
    </row>
    <row r="4" spans="2:21">
      <c r="B4" s="56"/>
      <c r="M4" s="11" t="s">
        <v>353</v>
      </c>
      <c r="N4" s="11"/>
      <c r="O4" s="11"/>
      <c r="P4" s="11"/>
      <c r="Q4" s="11"/>
      <c r="R4" s="12"/>
      <c r="S4" s="12"/>
    </row>
    <row r="5" spans="2:21" ht="12.75" customHeight="1">
      <c r="B5" s="56"/>
      <c r="M5" s="11" t="s">
        <v>66</v>
      </c>
      <c r="N5" s="11"/>
      <c r="O5" s="11"/>
      <c r="P5" s="11"/>
      <c r="Q5" s="11"/>
      <c r="R5" s="9"/>
      <c r="S5" s="9"/>
    </row>
    <row r="6" spans="2:21">
      <c r="F6" s="554" t="s">
        <v>24</v>
      </c>
      <c r="G6" s="554"/>
      <c r="H6" s="554"/>
      <c r="I6" s="554"/>
      <c r="J6" s="554"/>
      <c r="K6" s="554"/>
      <c r="L6" s="554"/>
      <c r="M6" s="554"/>
    </row>
    <row r="7" spans="2:21">
      <c r="F7" s="554" t="s">
        <v>396</v>
      </c>
      <c r="G7" s="554"/>
      <c r="H7" s="554"/>
      <c r="I7" s="554"/>
      <c r="J7" s="554"/>
      <c r="K7" s="554"/>
      <c r="L7" s="554"/>
      <c r="M7" s="554"/>
    </row>
    <row r="8" spans="2:21" ht="13.5" customHeight="1">
      <c r="F8" s="555" t="s">
        <v>175</v>
      </c>
      <c r="G8" s="555"/>
      <c r="H8" s="555"/>
      <c r="I8" s="555"/>
      <c r="J8" s="555"/>
      <c r="K8" s="555"/>
      <c r="L8" s="555"/>
      <c r="M8" s="555"/>
    </row>
    <row r="9" spans="2:21" ht="19.5" customHeight="1"/>
    <row r="10" spans="2:21" ht="9.75" hidden="1" customHeight="1" outlineLevel="1">
      <c r="B10" s="246"/>
      <c r="C10" s="248"/>
      <c r="D10" s="248"/>
      <c r="E10" s="248"/>
      <c r="F10" s="248"/>
      <c r="G10" s="248"/>
      <c r="H10" s="248"/>
      <c r="I10" s="248"/>
      <c r="J10" s="248"/>
      <c r="K10" s="248"/>
      <c r="L10" s="57"/>
      <c r="M10" s="57"/>
      <c r="N10" s="57"/>
      <c r="O10" s="57"/>
      <c r="P10" s="57"/>
      <c r="Q10" s="57"/>
      <c r="R10" s="57"/>
      <c r="S10" s="57"/>
    </row>
    <row r="11" spans="2:21" ht="15.75" hidden="1" customHeight="1" outlineLevel="1">
      <c r="B11" s="568" t="s">
        <v>74</v>
      </c>
      <c r="C11" s="568"/>
      <c r="D11" s="568"/>
      <c r="E11" s="568"/>
      <c r="F11" s="568"/>
      <c r="G11" s="568"/>
      <c r="H11" s="568"/>
      <c r="I11" s="568"/>
      <c r="J11" s="568"/>
      <c r="K11" s="568"/>
      <c r="L11" s="568"/>
      <c r="M11" s="568"/>
      <c r="N11" s="568"/>
      <c r="O11" s="568"/>
      <c r="P11" s="568"/>
      <c r="Q11" s="568"/>
      <c r="R11" s="568"/>
      <c r="S11" s="568"/>
    </row>
    <row r="12" spans="2:21" ht="15.75" hidden="1" customHeight="1" outlineLevel="1">
      <c r="B12" s="246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</row>
    <row r="13" spans="2:21" ht="35.25" hidden="1" customHeight="1" outlineLevel="1">
      <c r="B13" s="5" t="s">
        <v>25</v>
      </c>
      <c r="C13" s="553" t="s">
        <v>26</v>
      </c>
      <c r="D13" s="553"/>
      <c r="E13" s="553"/>
      <c r="F13" s="553"/>
      <c r="G13" s="553"/>
      <c r="H13" s="553"/>
      <c r="I13" s="553" t="s">
        <v>28</v>
      </c>
      <c r="J13" s="553"/>
      <c r="K13" s="556" t="s">
        <v>161</v>
      </c>
      <c r="L13" s="557"/>
      <c r="M13" s="558"/>
      <c r="N13" s="553" t="s">
        <v>162</v>
      </c>
      <c r="O13" s="553"/>
      <c r="P13" s="553"/>
      <c r="Q13" s="553" t="s">
        <v>37</v>
      </c>
      <c r="R13" s="553"/>
      <c r="S13" s="553"/>
    </row>
    <row r="14" spans="2:21" ht="13.5" hidden="1" customHeight="1" outlineLevel="1">
      <c r="B14" s="5">
        <v>1</v>
      </c>
      <c r="C14" s="553">
        <v>2</v>
      </c>
      <c r="D14" s="553"/>
      <c r="E14" s="553"/>
      <c r="F14" s="553"/>
      <c r="G14" s="553"/>
      <c r="H14" s="553"/>
      <c r="I14" s="553">
        <v>3</v>
      </c>
      <c r="J14" s="553"/>
      <c r="K14" s="556">
        <v>4</v>
      </c>
      <c r="L14" s="557"/>
      <c r="M14" s="558"/>
      <c r="N14" s="553">
        <v>5</v>
      </c>
      <c r="O14" s="553"/>
      <c r="P14" s="553"/>
      <c r="Q14" s="553">
        <v>6</v>
      </c>
      <c r="R14" s="553"/>
      <c r="S14" s="553"/>
    </row>
    <row r="15" spans="2:21" ht="18" hidden="1" customHeight="1" outlineLevel="1">
      <c r="B15" s="5">
        <v>2</v>
      </c>
      <c r="C15" s="473" t="s">
        <v>174</v>
      </c>
      <c r="D15" s="491"/>
      <c r="E15" s="491"/>
      <c r="F15" s="491"/>
      <c r="G15" s="491"/>
      <c r="H15" s="569"/>
      <c r="I15" s="559" t="s">
        <v>78</v>
      </c>
      <c r="J15" s="560"/>
      <c r="K15" s="561"/>
      <c r="L15" s="562"/>
      <c r="M15" s="563"/>
      <c r="N15" s="561"/>
      <c r="O15" s="562"/>
      <c r="P15" s="563"/>
      <c r="Q15" s="561"/>
      <c r="R15" s="562"/>
      <c r="S15" s="563"/>
    </row>
    <row r="16" spans="2:21" ht="13.95" hidden="1" customHeight="1" outlineLevel="1">
      <c r="B16" s="564" t="s">
        <v>57</v>
      </c>
      <c r="C16" s="565"/>
      <c r="D16" s="565"/>
      <c r="E16" s="565"/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6"/>
      <c r="Q16" s="576">
        <f>Q15</f>
        <v>0</v>
      </c>
      <c r="R16" s="577"/>
      <c r="S16" s="578"/>
    </row>
    <row r="17" spans="2:19" hidden="1" outlineLevel="1"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59"/>
      <c r="R17" s="59"/>
      <c r="S17" s="59"/>
    </row>
    <row r="18" spans="2:19" hidden="1" outlineLevel="1">
      <c r="B18" s="568" t="s">
        <v>72</v>
      </c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N18" s="568"/>
      <c r="O18" s="568"/>
      <c r="P18" s="568"/>
      <c r="Q18" s="568"/>
      <c r="R18" s="568"/>
      <c r="S18" s="568"/>
    </row>
    <row r="19" spans="2:19" hidden="1" outlineLevel="1">
      <c r="B19" s="246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</row>
    <row r="20" spans="2:19" ht="26.4" hidden="1" outlineLevel="1">
      <c r="B20" s="5" t="s">
        <v>25</v>
      </c>
      <c r="C20" s="553" t="s">
        <v>26</v>
      </c>
      <c r="D20" s="553"/>
      <c r="E20" s="553"/>
      <c r="F20" s="553"/>
      <c r="G20" s="553"/>
      <c r="H20" s="553"/>
      <c r="I20" s="553" t="s">
        <v>28</v>
      </c>
      <c r="J20" s="553"/>
      <c r="K20" s="556" t="s">
        <v>161</v>
      </c>
      <c r="L20" s="557"/>
      <c r="M20" s="558"/>
      <c r="N20" s="553" t="s">
        <v>162</v>
      </c>
      <c r="O20" s="553"/>
      <c r="P20" s="553"/>
      <c r="Q20" s="553" t="s">
        <v>37</v>
      </c>
      <c r="R20" s="553"/>
      <c r="S20" s="553"/>
    </row>
    <row r="21" spans="2:19" hidden="1" outlineLevel="1">
      <c r="B21" s="5">
        <v>1</v>
      </c>
      <c r="C21" s="553">
        <v>2</v>
      </c>
      <c r="D21" s="553"/>
      <c r="E21" s="553"/>
      <c r="F21" s="553"/>
      <c r="G21" s="553"/>
      <c r="H21" s="553"/>
      <c r="I21" s="553">
        <v>3</v>
      </c>
      <c r="J21" s="553"/>
      <c r="K21" s="556">
        <v>4</v>
      </c>
      <c r="L21" s="557"/>
      <c r="M21" s="558"/>
      <c r="N21" s="553">
        <v>5</v>
      </c>
      <c r="O21" s="553"/>
      <c r="P21" s="553"/>
      <c r="Q21" s="553">
        <v>6</v>
      </c>
      <c r="R21" s="553"/>
      <c r="S21" s="553"/>
    </row>
    <row r="22" spans="2:19" hidden="1" outlineLevel="1">
      <c r="B22" s="5">
        <v>1</v>
      </c>
      <c r="C22" s="473" t="s">
        <v>178</v>
      </c>
      <c r="D22" s="491"/>
      <c r="E22" s="491"/>
      <c r="F22" s="491"/>
      <c r="G22" s="491"/>
      <c r="H22" s="569"/>
      <c r="I22" s="559" t="s">
        <v>78</v>
      </c>
      <c r="J22" s="560"/>
      <c r="K22" s="570"/>
      <c r="L22" s="571"/>
      <c r="M22" s="572"/>
      <c r="N22" s="573"/>
      <c r="O22" s="574"/>
      <c r="P22" s="575"/>
      <c r="Q22" s="573"/>
      <c r="R22" s="574"/>
      <c r="S22" s="575"/>
    </row>
    <row r="23" spans="2:19" hidden="1" outlineLevel="1">
      <c r="B23" s="564" t="s">
        <v>57</v>
      </c>
      <c r="C23" s="565"/>
      <c r="D23" s="565"/>
      <c r="E23" s="565"/>
      <c r="F23" s="565"/>
      <c r="G23" s="565"/>
      <c r="H23" s="565"/>
      <c r="I23" s="565"/>
      <c r="J23" s="565"/>
      <c r="K23" s="565"/>
      <c r="L23" s="565"/>
      <c r="M23" s="565"/>
      <c r="N23" s="565"/>
      <c r="O23" s="565"/>
      <c r="P23" s="566"/>
      <c r="Q23" s="576">
        <f>Q22</f>
        <v>0</v>
      </c>
      <c r="R23" s="577"/>
      <c r="S23" s="578"/>
    </row>
    <row r="24" spans="2:19" hidden="1" outlineLevel="1">
      <c r="B24" s="250"/>
      <c r="C24" s="57"/>
      <c r="D24" s="57"/>
      <c r="E24" s="57"/>
      <c r="F24" s="57"/>
      <c r="G24" s="57"/>
      <c r="H24" s="57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</row>
    <row r="25" spans="2:19" hidden="1" outlineLevel="1">
      <c r="B25" s="251"/>
      <c r="D25" s="252" t="s">
        <v>188</v>
      </c>
      <c r="F25" s="63"/>
      <c r="G25" s="240">
        <f>Q16+Q23</f>
        <v>0</v>
      </c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</row>
    <row r="26" spans="2:19" hidden="1" outlineLevel="1">
      <c r="B26" s="251"/>
      <c r="D26" s="252"/>
      <c r="F26" s="63"/>
      <c r="G26" s="59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</row>
    <row r="27" spans="2:19" hidden="1" outlineLevel="1">
      <c r="B27" s="250"/>
      <c r="C27" s="57"/>
      <c r="D27" s="57"/>
      <c r="E27" s="57"/>
      <c r="F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</row>
    <row r="28" spans="2:19" hidden="1" outlineLevel="1">
      <c r="B28" s="56" t="s">
        <v>95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 t="s">
        <v>60</v>
      </c>
      <c r="N28" s="57"/>
      <c r="O28" s="57"/>
      <c r="P28" s="57"/>
      <c r="Q28" s="57"/>
      <c r="R28" s="57"/>
      <c r="S28" s="57"/>
    </row>
    <row r="29" spans="2:19" hidden="1" outlineLevel="1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2:19" hidden="1" outlineLevel="1">
      <c r="B30" s="56" t="s">
        <v>96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 t="s">
        <v>131</v>
      </c>
      <c r="N30" s="57"/>
      <c r="O30" s="57"/>
      <c r="P30" s="253" t="s">
        <v>61</v>
      </c>
      <c r="Q30" s="57"/>
      <c r="S30" s="57"/>
    </row>
    <row r="31" spans="2:19" hidden="1" outlineLevel="1">
      <c r="D31" s="57"/>
      <c r="E31" s="57"/>
      <c r="F31" s="57"/>
      <c r="G31" s="57"/>
      <c r="H31" s="57"/>
    </row>
    <row r="32" spans="2:19" hidden="1" outlineLevel="1">
      <c r="B32" s="56"/>
      <c r="M32" s="56" t="s">
        <v>113</v>
      </c>
      <c r="N32" s="56"/>
      <c r="O32" s="56"/>
      <c r="P32" s="56"/>
      <c r="Q32" s="56"/>
      <c r="R32" s="247"/>
      <c r="S32" s="247"/>
    </row>
    <row r="33" spans="2:19" hidden="1" outlineLevel="1">
      <c r="B33" s="493"/>
      <c r="C33" s="493"/>
      <c r="D33" s="493"/>
      <c r="E33" s="493"/>
      <c r="F33" s="493"/>
      <c r="G33" s="493"/>
      <c r="M33" s="493" t="s">
        <v>176</v>
      </c>
      <c r="N33" s="493"/>
      <c r="O33" s="493"/>
      <c r="P33" s="493"/>
      <c r="Q33" s="493"/>
      <c r="R33" s="493"/>
      <c r="S33" s="493"/>
    </row>
    <row r="34" spans="2:19" hidden="1" outlineLevel="1">
      <c r="B34" s="493"/>
      <c r="C34" s="493"/>
      <c r="D34" s="493"/>
      <c r="E34" s="493"/>
      <c r="F34" s="493"/>
      <c r="G34" s="493"/>
      <c r="M34" s="493"/>
      <c r="N34" s="493"/>
      <c r="O34" s="493"/>
      <c r="P34" s="493"/>
      <c r="Q34" s="493"/>
      <c r="R34" s="493"/>
      <c r="S34" s="493"/>
    </row>
    <row r="35" spans="2:19" hidden="1" outlineLevel="1">
      <c r="B35" s="56"/>
      <c r="M35" s="56" t="s">
        <v>177</v>
      </c>
      <c r="N35" s="56"/>
      <c r="O35" s="56"/>
      <c r="P35" s="56"/>
      <c r="Q35" s="56"/>
      <c r="R35" s="247"/>
      <c r="S35" s="247"/>
    </row>
    <row r="36" spans="2:19" hidden="1" outlineLevel="1">
      <c r="B36" s="56"/>
      <c r="M36" s="56" t="s">
        <v>66</v>
      </c>
      <c r="N36" s="56"/>
      <c r="O36" s="56"/>
      <c r="P36" s="56"/>
      <c r="Q36" s="56"/>
    </row>
    <row r="37" spans="2:19" hidden="1" outlineLevel="1">
      <c r="B37" s="6"/>
    </row>
    <row r="38" spans="2:19" hidden="1" outlineLevel="1">
      <c r="B38" s="6"/>
      <c r="G38" s="554" t="s">
        <v>24</v>
      </c>
      <c r="H38" s="554"/>
      <c r="I38" s="554"/>
      <c r="J38" s="554"/>
      <c r="K38" s="554"/>
      <c r="L38" s="554"/>
      <c r="M38" s="554"/>
      <c r="N38" s="554"/>
    </row>
    <row r="39" spans="2:19" hidden="1" outlineLevel="1">
      <c r="B39" s="6"/>
      <c r="G39" s="554" t="s">
        <v>194</v>
      </c>
      <c r="H39" s="554"/>
      <c r="I39" s="554"/>
      <c r="J39" s="554"/>
      <c r="K39" s="554"/>
      <c r="L39" s="554"/>
      <c r="M39" s="554"/>
      <c r="N39" s="554"/>
    </row>
    <row r="40" spans="2:19" hidden="1" outlineLevel="1">
      <c r="B40" s="6"/>
      <c r="F40" s="254"/>
      <c r="G40" s="555" t="s">
        <v>175</v>
      </c>
      <c r="H40" s="555"/>
      <c r="I40" s="555"/>
      <c r="J40" s="555"/>
      <c r="K40" s="555"/>
      <c r="L40" s="555"/>
      <c r="M40" s="555"/>
      <c r="N40" s="555"/>
    </row>
    <row r="41" spans="2:19" hidden="1" outlineLevel="1">
      <c r="B41" s="6"/>
    </row>
    <row r="42" spans="2:19" hidden="1" outlineLevel="1">
      <c r="B42" s="255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7"/>
      <c r="Q42" s="258"/>
      <c r="R42" s="258"/>
      <c r="S42" s="258"/>
    </row>
    <row r="43" spans="2:19" hidden="1" outlineLevel="1">
      <c r="B43" s="568" t="s">
        <v>74</v>
      </c>
      <c r="C43" s="568"/>
      <c r="D43" s="568"/>
      <c r="E43" s="568"/>
      <c r="F43" s="568"/>
      <c r="G43" s="568"/>
      <c r="H43" s="568"/>
      <c r="I43" s="568"/>
      <c r="J43" s="568"/>
      <c r="K43" s="568"/>
      <c r="L43" s="568"/>
      <c r="M43" s="568"/>
      <c r="N43" s="568"/>
      <c r="O43" s="568"/>
      <c r="P43" s="568"/>
      <c r="Q43" s="568"/>
      <c r="R43" s="568"/>
      <c r="S43" s="568"/>
    </row>
    <row r="44" spans="2:19" hidden="1" outlineLevel="1">
      <c r="B44" s="24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 t="s">
        <v>30</v>
      </c>
      <c r="S44" s="57"/>
    </row>
    <row r="45" spans="2:19" ht="26.4" hidden="1" outlineLevel="1">
      <c r="B45" s="5" t="s">
        <v>25</v>
      </c>
      <c r="C45" s="553" t="s">
        <v>26</v>
      </c>
      <c r="D45" s="553"/>
      <c r="E45" s="553"/>
      <c r="F45" s="553"/>
      <c r="G45" s="553"/>
      <c r="H45" s="553"/>
      <c r="I45" s="553"/>
      <c r="J45" s="553" t="s">
        <v>28</v>
      </c>
      <c r="K45" s="553"/>
      <c r="L45" s="556" t="s">
        <v>117</v>
      </c>
      <c r="M45" s="557"/>
      <c r="N45" s="557"/>
      <c r="O45" s="557"/>
      <c r="P45" s="557"/>
      <c r="Q45" s="557"/>
      <c r="R45" s="557"/>
      <c r="S45" s="558"/>
    </row>
    <row r="46" spans="2:19" hidden="1" outlineLevel="1">
      <c r="B46" s="5">
        <v>1</v>
      </c>
      <c r="C46" s="553">
        <v>2</v>
      </c>
      <c r="D46" s="553"/>
      <c r="E46" s="553"/>
      <c r="F46" s="553"/>
      <c r="G46" s="553"/>
      <c r="H46" s="553"/>
      <c r="I46" s="553"/>
      <c r="J46" s="553">
        <v>3</v>
      </c>
      <c r="K46" s="553"/>
      <c r="L46" s="556">
        <v>4</v>
      </c>
      <c r="M46" s="557"/>
      <c r="N46" s="557"/>
      <c r="O46" s="557"/>
      <c r="P46" s="557"/>
      <c r="Q46" s="557"/>
      <c r="R46" s="557"/>
      <c r="S46" s="558"/>
    </row>
    <row r="47" spans="2:19" ht="24" hidden="1" customHeight="1" outlineLevel="1">
      <c r="B47" s="5">
        <v>1</v>
      </c>
      <c r="C47" s="473" t="s">
        <v>128</v>
      </c>
      <c r="D47" s="491"/>
      <c r="E47" s="491"/>
      <c r="F47" s="491"/>
      <c r="G47" s="491"/>
      <c r="H47" s="491"/>
      <c r="I47" s="569"/>
      <c r="J47" s="579" t="s">
        <v>31</v>
      </c>
      <c r="K47" s="579"/>
      <c r="L47" s="580">
        <v>0</v>
      </c>
      <c r="M47" s="581"/>
      <c r="N47" s="581"/>
      <c r="O47" s="581"/>
      <c r="P47" s="581"/>
      <c r="Q47" s="581"/>
      <c r="R47" s="581"/>
      <c r="S47" s="582"/>
    </row>
    <row r="48" spans="2:19" hidden="1" outlineLevel="1">
      <c r="B48" s="5"/>
      <c r="C48" s="583" t="s">
        <v>57</v>
      </c>
      <c r="D48" s="583"/>
      <c r="E48" s="583"/>
      <c r="F48" s="583"/>
      <c r="G48" s="583"/>
      <c r="H48" s="583"/>
      <c r="I48" s="583"/>
      <c r="J48" s="584"/>
      <c r="K48" s="585"/>
      <c r="L48" s="586">
        <f>L47</f>
        <v>0</v>
      </c>
      <c r="M48" s="586"/>
      <c r="N48" s="586"/>
      <c r="O48" s="586"/>
      <c r="P48" s="586"/>
      <c r="Q48" s="586"/>
      <c r="R48" s="586"/>
      <c r="S48" s="587"/>
    </row>
    <row r="49" spans="2:19" hidden="1" outlineLevel="1"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60"/>
      <c r="Q49" s="261"/>
      <c r="R49" s="57"/>
      <c r="S49" s="57"/>
    </row>
    <row r="50" spans="2:19" hidden="1" outlineLevel="1">
      <c r="B50" s="568" t="s">
        <v>72</v>
      </c>
      <c r="C50" s="568"/>
      <c r="D50" s="568"/>
      <c r="E50" s="568"/>
      <c r="F50" s="568"/>
      <c r="G50" s="568"/>
      <c r="H50" s="568"/>
      <c r="I50" s="568"/>
      <c r="J50" s="568"/>
      <c r="K50" s="568"/>
      <c r="L50" s="568"/>
      <c r="M50" s="568"/>
      <c r="N50" s="568"/>
      <c r="O50" s="568"/>
      <c r="P50" s="568"/>
      <c r="Q50" s="568"/>
      <c r="R50" s="568"/>
      <c r="S50" s="568"/>
    </row>
    <row r="51" spans="2:19" hidden="1" outlineLevel="1">
      <c r="B51" s="249"/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57" t="s">
        <v>30</v>
      </c>
      <c r="S51" s="249"/>
    </row>
    <row r="52" spans="2:19" ht="26.4" hidden="1" outlineLevel="1">
      <c r="B52" s="5" t="s">
        <v>25</v>
      </c>
      <c r="C52" s="553" t="s">
        <v>26</v>
      </c>
      <c r="D52" s="553"/>
      <c r="E52" s="553"/>
      <c r="F52" s="553"/>
      <c r="G52" s="553"/>
      <c r="H52" s="553"/>
      <c r="I52" s="553" t="s">
        <v>28</v>
      </c>
      <c r="J52" s="553"/>
      <c r="K52" s="556" t="s">
        <v>161</v>
      </c>
      <c r="L52" s="557"/>
      <c r="M52" s="558"/>
      <c r="N52" s="553" t="s">
        <v>162</v>
      </c>
      <c r="O52" s="553"/>
      <c r="P52" s="553"/>
      <c r="Q52" s="553" t="s">
        <v>37</v>
      </c>
      <c r="R52" s="553"/>
      <c r="S52" s="553"/>
    </row>
    <row r="53" spans="2:19" hidden="1" outlineLevel="1">
      <c r="B53" s="5">
        <v>1</v>
      </c>
      <c r="C53" s="553">
        <v>2</v>
      </c>
      <c r="D53" s="553"/>
      <c r="E53" s="553"/>
      <c r="F53" s="553"/>
      <c r="G53" s="553"/>
      <c r="H53" s="553"/>
      <c r="I53" s="553">
        <v>3</v>
      </c>
      <c r="J53" s="553"/>
      <c r="K53" s="556">
        <v>4</v>
      </c>
      <c r="L53" s="557"/>
      <c r="M53" s="558"/>
      <c r="N53" s="553">
        <v>5</v>
      </c>
      <c r="O53" s="553"/>
      <c r="P53" s="553"/>
      <c r="Q53" s="553">
        <v>6</v>
      </c>
      <c r="R53" s="553"/>
      <c r="S53" s="553"/>
    </row>
    <row r="54" spans="2:19" hidden="1" outlineLevel="1">
      <c r="B54" s="5"/>
      <c r="C54" s="502"/>
      <c r="D54" s="502"/>
      <c r="E54" s="502"/>
      <c r="F54" s="502"/>
      <c r="G54" s="502"/>
      <c r="H54" s="502"/>
      <c r="I54" s="553"/>
      <c r="J54" s="553"/>
      <c r="K54" s="588"/>
      <c r="L54" s="589"/>
      <c r="M54" s="590"/>
      <c r="N54" s="591"/>
      <c r="O54" s="553"/>
      <c r="P54" s="553"/>
      <c r="Q54" s="553">
        <v>0</v>
      </c>
      <c r="R54" s="553"/>
      <c r="S54" s="553"/>
    </row>
    <row r="55" spans="2:19" hidden="1" outlineLevel="1">
      <c r="B55" s="584" t="s">
        <v>57</v>
      </c>
      <c r="C55" s="585"/>
      <c r="D55" s="585"/>
      <c r="E55" s="585"/>
      <c r="F55" s="585"/>
      <c r="G55" s="585"/>
      <c r="H55" s="585"/>
      <c r="I55" s="585"/>
      <c r="J55" s="585"/>
      <c r="K55" s="585"/>
      <c r="L55" s="585"/>
      <c r="M55" s="585"/>
      <c r="N55" s="585"/>
      <c r="O55" s="585"/>
      <c r="P55" s="592"/>
      <c r="Q55" s="593">
        <f>SUM(Q54:S54)</f>
        <v>0</v>
      </c>
      <c r="R55" s="593"/>
      <c r="S55" s="593"/>
    </row>
    <row r="56" spans="2:19" hidden="1" outlineLevel="1">
      <c r="B56" s="6"/>
    </row>
    <row r="57" spans="2:19" hidden="1" outlineLevel="1">
      <c r="B57" s="6"/>
    </row>
    <row r="58" spans="2:19" hidden="1" outlineLevel="1">
      <c r="B58" s="250"/>
      <c r="D58" s="252" t="s">
        <v>188</v>
      </c>
      <c r="F58" s="63"/>
      <c r="G58" s="594">
        <f>L48+Q55</f>
        <v>0</v>
      </c>
      <c r="H58" s="594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</row>
    <row r="59" spans="2:19" hidden="1" outlineLevel="1">
      <c r="B59" s="251"/>
      <c r="C59" s="63"/>
      <c r="D59" s="63"/>
      <c r="E59" s="63"/>
      <c r="F59" s="63"/>
      <c r="G59" s="59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</row>
    <row r="60" spans="2:19" hidden="1" outlineLevel="1">
      <c r="B60" s="250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</row>
    <row r="61" spans="2:19" hidden="1" outlineLevel="1">
      <c r="B61" s="56" t="s">
        <v>95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 t="s">
        <v>60</v>
      </c>
      <c r="N61" s="57"/>
      <c r="O61" s="57"/>
      <c r="P61" s="57"/>
      <c r="Q61" s="57"/>
      <c r="R61" s="57"/>
      <c r="S61" s="57"/>
    </row>
    <row r="62" spans="2:19" hidden="1" outlineLevel="1"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</row>
    <row r="63" spans="2:19" hidden="1" outlineLevel="1">
      <c r="B63" s="56" t="s">
        <v>96</v>
      </c>
      <c r="D63" s="57"/>
      <c r="E63" s="57"/>
      <c r="F63" s="57"/>
      <c r="G63" s="57"/>
      <c r="H63" s="57"/>
      <c r="I63" s="57"/>
      <c r="J63" s="57"/>
      <c r="K63" s="57"/>
      <c r="L63" s="57"/>
      <c r="M63" s="57" t="s">
        <v>131</v>
      </c>
      <c r="N63" s="57"/>
      <c r="O63" s="57"/>
      <c r="P63" s="253" t="s">
        <v>61</v>
      </c>
      <c r="Q63" s="57"/>
      <c r="S63" s="57"/>
    </row>
    <row r="64" spans="2:19" hidden="1" outlineLevel="1"/>
    <row r="65" spans="2:19" hidden="1" outlineLevel="1"/>
    <row r="66" spans="2:19" hidden="1" outlineLevel="1">
      <c r="B66" s="56"/>
      <c r="M66" s="56" t="s">
        <v>113</v>
      </c>
      <c r="N66" s="56"/>
      <c r="O66" s="56"/>
      <c r="P66" s="56"/>
      <c r="Q66" s="56"/>
      <c r="R66" s="247"/>
      <c r="S66" s="247"/>
    </row>
    <row r="67" spans="2:19" hidden="1" outlineLevel="1">
      <c r="B67" s="493"/>
      <c r="C67" s="493"/>
      <c r="D67" s="493"/>
      <c r="E67" s="493"/>
      <c r="F67" s="493"/>
      <c r="G67" s="493"/>
      <c r="M67" s="493" t="s">
        <v>176</v>
      </c>
      <c r="N67" s="493"/>
      <c r="O67" s="493"/>
      <c r="P67" s="493"/>
      <c r="Q67" s="493"/>
      <c r="R67" s="493"/>
      <c r="S67" s="493"/>
    </row>
    <row r="68" spans="2:19" hidden="1" outlineLevel="1">
      <c r="B68" s="493"/>
      <c r="C68" s="493"/>
      <c r="D68" s="493"/>
      <c r="E68" s="493"/>
      <c r="F68" s="493"/>
      <c r="G68" s="493"/>
      <c r="M68" s="493"/>
      <c r="N68" s="493"/>
      <c r="O68" s="493"/>
      <c r="P68" s="493"/>
      <c r="Q68" s="493"/>
      <c r="R68" s="493"/>
      <c r="S68" s="493"/>
    </row>
    <row r="69" spans="2:19" hidden="1" outlineLevel="1">
      <c r="B69" s="56"/>
      <c r="M69" s="56" t="s">
        <v>177</v>
      </c>
      <c r="N69" s="56"/>
      <c r="O69" s="56"/>
      <c r="P69" s="56"/>
      <c r="Q69" s="56"/>
      <c r="R69" s="247"/>
      <c r="S69" s="247"/>
    </row>
    <row r="70" spans="2:19" hidden="1" outlineLevel="1">
      <c r="B70" s="56"/>
      <c r="M70" s="56" t="s">
        <v>66</v>
      </c>
      <c r="N70" s="56"/>
      <c r="O70" s="56"/>
      <c r="P70" s="56"/>
      <c r="Q70" s="56"/>
    </row>
    <row r="71" spans="2:19" hidden="1" outlineLevel="1">
      <c r="B71" s="6"/>
    </row>
    <row r="72" spans="2:19" hidden="1" outlineLevel="1">
      <c r="B72" s="6"/>
      <c r="G72" s="554" t="s">
        <v>24</v>
      </c>
      <c r="H72" s="554"/>
      <c r="I72" s="554"/>
      <c r="J72" s="554"/>
      <c r="K72" s="554"/>
      <c r="L72" s="554"/>
      <c r="M72" s="554"/>
      <c r="N72" s="554"/>
    </row>
    <row r="73" spans="2:19" hidden="1" outlineLevel="1">
      <c r="B73" s="6"/>
      <c r="F73" s="554" t="s">
        <v>195</v>
      </c>
      <c r="G73" s="554"/>
      <c r="H73" s="554"/>
      <c r="I73" s="554"/>
      <c r="J73" s="554"/>
      <c r="K73" s="554"/>
      <c r="L73" s="554"/>
      <c r="M73" s="554"/>
      <c r="N73" s="554"/>
      <c r="O73" s="554"/>
      <c r="P73" s="554"/>
    </row>
    <row r="74" spans="2:19" hidden="1" outlineLevel="1">
      <c r="B74" s="6"/>
      <c r="F74" s="254"/>
      <c r="G74" s="555" t="s">
        <v>175</v>
      </c>
      <c r="H74" s="555"/>
      <c r="I74" s="555"/>
      <c r="J74" s="555"/>
      <c r="K74" s="555"/>
      <c r="L74" s="555"/>
      <c r="M74" s="555"/>
      <c r="N74" s="555"/>
    </row>
    <row r="75" spans="2:19" hidden="1" outlineLevel="1">
      <c r="B75" s="6"/>
    </row>
    <row r="76" spans="2:19" ht="10.5" customHeight="1" collapsed="1">
      <c r="B76" s="595" t="s">
        <v>99</v>
      </c>
      <c r="C76" s="595"/>
      <c r="D76" s="595"/>
      <c r="E76" s="595"/>
      <c r="F76" s="595"/>
      <c r="G76" s="595"/>
      <c r="H76" s="595"/>
      <c r="I76" s="595"/>
      <c r="J76" s="595"/>
      <c r="K76" s="595"/>
      <c r="L76" s="595"/>
      <c r="M76" s="595"/>
      <c r="N76" s="595"/>
      <c r="O76" s="595"/>
      <c r="P76" s="595"/>
      <c r="Q76" s="595"/>
      <c r="R76" s="595"/>
      <c r="S76" s="595"/>
    </row>
    <row r="77" spans="2:19" s="3" customFormat="1" ht="15" customHeight="1">
      <c r="B77" s="14" t="s">
        <v>25</v>
      </c>
      <c r="C77" s="544" t="s">
        <v>26</v>
      </c>
      <c r="D77" s="545"/>
      <c r="E77" s="545"/>
      <c r="F77" s="545"/>
      <c r="G77" s="545"/>
      <c r="H77" s="545"/>
      <c r="I77" s="546"/>
      <c r="J77" s="544" t="s">
        <v>28</v>
      </c>
      <c r="K77" s="545"/>
      <c r="L77" s="545"/>
      <c r="M77" s="545"/>
      <c r="N77" s="545"/>
      <c r="O77" s="546"/>
      <c r="P77" s="544" t="s">
        <v>27</v>
      </c>
      <c r="Q77" s="545"/>
      <c r="R77" s="545"/>
      <c r="S77" s="546"/>
    </row>
    <row r="78" spans="2:19" s="3" customFormat="1" ht="12" customHeight="1">
      <c r="B78" s="31">
        <v>1</v>
      </c>
      <c r="C78" s="544">
        <v>2</v>
      </c>
      <c r="D78" s="545"/>
      <c r="E78" s="545"/>
      <c r="F78" s="545"/>
      <c r="G78" s="545"/>
      <c r="H78" s="545"/>
      <c r="I78" s="546"/>
      <c r="J78" s="544">
        <v>3</v>
      </c>
      <c r="K78" s="545"/>
      <c r="L78" s="545"/>
      <c r="M78" s="545"/>
      <c r="N78" s="545"/>
      <c r="O78" s="546"/>
      <c r="P78" s="544">
        <v>4</v>
      </c>
      <c r="Q78" s="545"/>
      <c r="R78" s="545"/>
      <c r="S78" s="546"/>
    </row>
    <row r="79" spans="2:19" s="3" customFormat="1" ht="13.5" customHeight="1">
      <c r="B79" s="34">
        <v>1</v>
      </c>
      <c r="C79" s="598" t="s">
        <v>198</v>
      </c>
      <c r="D79" s="599"/>
      <c r="E79" s="599"/>
      <c r="F79" s="599"/>
      <c r="G79" s="599"/>
      <c r="H79" s="599"/>
      <c r="I79" s="600"/>
      <c r="J79" s="601" t="s">
        <v>215</v>
      </c>
      <c r="K79" s="602"/>
      <c r="L79" s="602"/>
      <c r="M79" s="602"/>
      <c r="N79" s="602"/>
      <c r="O79" s="603"/>
      <c r="P79" s="604">
        <f>'смета О'!N121</f>
        <v>3636390</v>
      </c>
      <c r="Q79" s="489"/>
      <c r="R79" s="489"/>
      <c r="S79" s="490"/>
    </row>
    <row r="80" spans="2:19" s="3" customFormat="1" ht="18.75" customHeight="1">
      <c r="B80" s="34">
        <v>1</v>
      </c>
      <c r="C80" s="529" t="s">
        <v>378</v>
      </c>
      <c r="D80" s="530"/>
      <c r="E80" s="530"/>
      <c r="F80" s="530"/>
      <c r="G80" s="530"/>
      <c r="H80" s="530"/>
      <c r="I80" s="531"/>
      <c r="J80" s="601" t="s">
        <v>213</v>
      </c>
      <c r="K80" s="602"/>
      <c r="L80" s="602"/>
      <c r="M80" s="602"/>
      <c r="N80" s="602"/>
      <c r="O80" s="603"/>
      <c r="P80" s="604">
        <f>'смета О'!N76</f>
        <v>475070</v>
      </c>
      <c r="Q80" s="471"/>
      <c r="R80" s="471"/>
      <c r="S80" s="472"/>
    </row>
    <row r="81" spans="2:19" s="3" customFormat="1" ht="13.5" customHeight="1">
      <c r="B81" s="34">
        <v>2</v>
      </c>
      <c r="C81" s="598" t="s">
        <v>199</v>
      </c>
      <c r="D81" s="599"/>
      <c r="E81" s="599"/>
      <c r="F81" s="599"/>
      <c r="G81" s="599"/>
      <c r="H81" s="599"/>
      <c r="I81" s="600"/>
      <c r="J81" s="601" t="s">
        <v>205</v>
      </c>
      <c r="K81" s="602"/>
      <c r="L81" s="602"/>
      <c r="M81" s="602"/>
      <c r="N81" s="602"/>
      <c r="O81" s="603"/>
      <c r="P81" s="604">
        <f>'смета О'!N124</f>
        <v>1025650</v>
      </c>
      <c r="Q81" s="614"/>
      <c r="R81" s="614"/>
      <c r="S81" s="615"/>
    </row>
    <row r="82" spans="2:19" s="3" customFormat="1" ht="18.75" customHeight="1">
      <c r="B82" s="34">
        <v>1</v>
      </c>
      <c r="C82" s="529" t="s">
        <v>377</v>
      </c>
      <c r="D82" s="530"/>
      <c r="E82" s="530"/>
      <c r="F82" s="530"/>
      <c r="G82" s="530"/>
      <c r="H82" s="530"/>
      <c r="I82" s="531"/>
      <c r="J82" s="601" t="s">
        <v>213</v>
      </c>
      <c r="K82" s="602"/>
      <c r="L82" s="602"/>
      <c r="M82" s="602"/>
      <c r="N82" s="602"/>
      <c r="O82" s="603"/>
      <c r="P82" s="604">
        <f>'смета О'!N81</f>
        <v>159670</v>
      </c>
      <c r="Q82" s="614"/>
      <c r="R82" s="614"/>
      <c r="S82" s="615"/>
    </row>
    <row r="83" spans="2:19" s="3" customFormat="1" ht="15" customHeight="1">
      <c r="B83" s="33"/>
      <c r="C83" s="605" t="s">
        <v>101</v>
      </c>
      <c r="D83" s="606"/>
      <c r="E83" s="606"/>
      <c r="F83" s="606"/>
      <c r="G83" s="606"/>
      <c r="H83" s="606"/>
      <c r="I83" s="607"/>
      <c r="J83" s="608"/>
      <c r="K83" s="609"/>
      <c r="L83" s="609"/>
      <c r="M83" s="609"/>
      <c r="N83" s="609"/>
      <c r="O83" s="610"/>
      <c r="P83" s="611">
        <f>P79+P80+P81+P82</f>
        <v>5296780</v>
      </c>
      <c r="Q83" s="612"/>
      <c r="R83" s="612"/>
      <c r="S83" s="613"/>
    </row>
    <row r="84" spans="2:19" s="3" customFormat="1" ht="15" customHeight="1">
      <c r="B84" s="241"/>
      <c r="C84" s="242"/>
      <c r="D84" s="242"/>
      <c r="E84" s="242"/>
      <c r="F84" s="242"/>
      <c r="G84" s="242"/>
      <c r="H84" s="242"/>
      <c r="I84" s="242"/>
      <c r="J84" s="241"/>
      <c r="K84" s="241"/>
      <c r="L84" s="241"/>
      <c r="M84" s="241"/>
      <c r="N84" s="241"/>
      <c r="O84" s="241"/>
      <c r="P84" s="243"/>
      <c r="Q84" s="243"/>
      <c r="R84" s="243"/>
      <c r="S84" s="243"/>
    </row>
    <row r="85" spans="2:19" hidden="1" outlineLevel="1">
      <c r="B85" s="597" t="s">
        <v>202</v>
      </c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597"/>
      <c r="S85" s="597"/>
    </row>
    <row r="86" spans="2:19" s="3" customFormat="1" ht="25.5" hidden="1" customHeight="1" outlineLevel="1">
      <c r="B86" s="14" t="s">
        <v>25</v>
      </c>
      <c r="C86" s="544" t="s">
        <v>26</v>
      </c>
      <c r="D86" s="545"/>
      <c r="E86" s="545"/>
      <c r="F86" s="545"/>
      <c r="G86" s="545"/>
      <c r="H86" s="545"/>
      <c r="I86" s="546"/>
      <c r="J86" s="544" t="s">
        <v>28</v>
      </c>
      <c r="K86" s="545"/>
      <c r="L86" s="545"/>
      <c r="M86" s="545"/>
      <c r="N86" s="545"/>
      <c r="O86" s="546"/>
      <c r="P86" s="544" t="s">
        <v>27</v>
      </c>
      <c r="Q86" s="545"/>
      <c r="R86" s="545"/>
      <c r="S86" s="546"/>
    </row>
    <row r="87" spans="2:19" s="3" customFormat="1" hidden="1" outlineLevel="1">
      <c r="B87" s="31">
        <v>1</v>
      </c>
      <c r="C87" s="544">
        <v>2</v>
      </c>
      <c r="D87" s="545"/>
      <c r="E87" s="545"/>
      <c r="F87" s="545"/>
      <c r="G87" s="545"/>
      <c r="H87" s="545"/>
      <c r="I87" s="546"/>
      <c r="J87" s="544">
        <v>3</v>
      </c>
      <c r="K87" s="545"/>
      <c r="L87" s="545"/>
      <c r="M87" s="545"/>
      <c r="N87" s="545"/>
      <c r="O87" s="546"/>
      <c r="P87" s="544">
        <v>4</v>
      </c>
      <c r="Q87" s="545"/>
      <c r="R87" s="545"/>
      <c r="S87" s="546"/>
    </row>
    <row r="88" spans="2:19" s="3" customFormat="1" ht="12.75" hidden="1" customHeight="1" outlineLevel="1">
      <c r="B88" s="31">
        <v>1</v>
      </c>
      <c r="C88" s="529" t="s">
        <v>212</v>
      </c>
      <c r="D88" s="530"/>
      <c r="E88" s="530"/>
      <c r="F88" s="530"/>
      <c r="G88" s="530"/>
      <c r="H88" s="530"/>
      <c r="I88" s="531"/>
      <c r="J88" s="601" t="s">
        <v>229</v>
      </c>
      <c r="K88" s="602"/>
      <c r="L88" s="602"/>
      <c r="M88" s="602"/>
      <c r="N88" s="602"/>
      <c r="O88" s="603"/>
      <c r="P88" s="604"/>
      <c r="Q88" s="616"/>
      <c r="R88" s="616"/>
      <c r="S88" s="617"/>
    </row>
    <row r="89" spans="2:19" s="3" customFormat="1" hidden="1" outlineLevel="1">
      <c r="B89" s="33"/>
      <c r="C89" s="605" t="s">
        <v>101</v>
      </c>
      <c r="D89" s="606"/>
      <c r="E89" s="606"/>
      <c r="F89" s="606"/>
      <c r="G89" s="606"/>
      <c r="H89" s="606"/>
      <c r="I89" s="607"/>
      <c r="J89" s="608"/>
      <c r="K89" s="609"/>
      <c r="L89" s="609"/>
      <c r="M89" s="609"/>
      <c r="N89" s="609"/>
      <c r="O89" s="610"/>
      <c r="P89" s="611">
        <f>P88</f>
        <v>0</v>
      </c>
      <c r="Q89" s="612"/>
      <c r="R89" s="612"/>
      <c r="S89" s="613"/>
    </row>
    <row r="90" spans="2:19" collapsed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2:19" ht="15" customHeight="1">
      <c r="B91" s="595" t="s">
        <v>102</v>
      </c>
      <c r="C91" s="595"/>
      <c r="D91" s="595"/>
      <c r="E91" s="595"/>
      <c r="F91" s="595"/>
      <c r="G91" s="595"/>
      <c r="H91" s="595"/>
      <c r="I91" s="595"/>
      <c r="J91" s="595"/>
      <c r="K91" s="595"/>
      <c r="L91" s="595"/>
      <c r="M91" s="595"/>
      <c r="N91" s="595"/>
      <c r="O91" s="595"/>
      <c r="P91" s="595"/>
      <c r="Q91" s="595"/>
      <c r="R91" s="595"/>
      <c r="S91" s="595"/>
    </row>
    <row r="92" spans="2:19" ht="15.75" customHeight="1">
      <c r="B92" s="9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</row>
    <row r="93" spans="2:19" s="3" customFormat="1" ht="15.75" customHeight="1">
      <c r="B93" s="14" t="s">
        <v>25</v>
      </c>
      <c r="C93" s="544" t="s">
        <v>26</v>
      </c>
      <c r="D93" s="545"/>
      <c r="E93" s="545"/>
      <c r="F93" s="545"/>
      <c r="G93" s="545"/>
      <c r="H93" s="545"/>
      <c r="I93" s="546"/>
      <c r="J93" s="544" t="s">
        <v>28</v>
      </c>
      <c r="K93" s="545"/>
      <c r="L93" s="545"/>
      <c r="M93" s="545"/>
      <c r="N93" s="545"/>
      <c r="O93" s="546"/>
      <c r="P93" s="544" t="s">
        <v>27</v>
      </c>
      <c r="Q93" s="545"/>
      <c r="R93" s="545"/>
      <c r="S93" s="546"/>
    </row>
    <row r="94" spans="2:19" s="3" customFormat="1" ht="13.5" customHeight="1">
      <c r="B94" s="31">
        <v>1</v>
      </c>
      <c r="C94" s="544">
        <v>2</v>
      </c>
      <c r="D94" s="545"/>
      <c r="E94" s="545"/>
      <c r="F94" s="545"/>
      <c r="G94" s="545"/>
      <c r="H94" s="545"/>
      <c r="I94" s="546"/>
      <c r="J94" s="544">
        <v>3</v>
      </c>
      <c r="K94" s="545"/>
      <c r="L94" s="545"/>
      <c r="M94" s="545"/>
      <c r="N94" s="545"/>
      <c r="O94" s="546"/>
      <c r="P94" s="544">
        <v>4</v>
      </c>
      <c r="Q94" s="545"/>
      <c r="R94" s="545"/>
      <c r="S94" s="546"/>
    </row>
    <row r="95" spans="2:19" s="3" customFormat="1" ht="26.25" customHeight="1">
      <c r="B95" s="34">
        <v>1</v>
      </c>
      <c r="C95" s="529" t="s">
        <v>200</v>
      </c>
      <c r="D95" s="530"/>
      <c r="E95" s="530"/>
      <c r="F95" s="530"/>
      <c r="G95" s="530"/>
      <c r="H95" s="530"/>
      <c r="I95" s="531"/>
      <c r="J95" s="601" t="s">
        <v>230</v>
      </c>
      <c r="K95" s="602"/>
      <c r="L95" s="602"/>
      <c r="M95" s="602"/>
      <c r="N95" s="602"/>
      <c r="O95" s="603"/>
      <c r="P95" s="604">
        <f>'смета О'!N123</f>
        <v>1098180</v>
      </c>
      <c r="Q95" s="616"/>
      <c r="R95" s="616"/>
      <c r="S95" s="617"/>
    </row>
    <row r="96" spans="2:19" s="3" customFormat="1" ht="26.25" customHeight="1">
      <c r="B96" s="34">
        <v>1</v>
      </c>
      <c r="C96" s="529" t="s">
        <v>380</v>
      </c>
      <c r="D96" s="530"/>
      <c r="E96" s="530"/>
      <c r="F96" s="530"/>
      <c r="G96" s="530"/>
      <c r="H96" s="530"/>
      <c r="I96" s="531"/>
      <c r="J96" s="601" t="s">
        <v>230</v>
      </c>
      <c r="K96" s="602"/>
      <c r="L96" s="602"/>
      <c r="M96" s="602"/>
      <c r="N96" s="602"/>
      <c r="O96" s="603"/>
      <c r="P96" s="604">
        <f>'смета О'!N78</f>
        <v>143460</v>
      </c>
      <c r="Q96" s="616"/>
      <c r="R96" s="616"/>
      <c r="S96" s="617"/>
    </row>
    <row r="97" spans="2:20" s="3" customFormat="1" ht="27" customHeight="1">
      <c r="B97" s="34">
        <v>2</v>
      </c>
      <c r="C97" s="529" t="s">
        <v>201</v>
      </c>
      <c r="D97" s="530"/>
      <c r="E97" s="530"/>
      <c r="F97" s="530"/>
      <c r="G97" s="530"/>
      <c r="H97" s="530"/>
      <c r="I97" s="531"/>
      <c r="J97" s="601" t="s">
        <v>233</v>
      </c>
      <c r="K97" s="602"/>
      <c r="L97" s="602"/>
      <c r="M97" s="602"/>
      <c r="N97" s="602"/>
      <c r="O97" s="603"/>
      <c r="P97" s="604">
        <f>'смета О'!N125</f>
        <v>309740</v>
      </c>
      <c r="Q97" s="616"/>
      <c r="R97" s="616"/>
      <c r="S97" s="617"/>
    </row>
    <row r="98" spans="2:20" s="3" customFormat="1" ht="26.25" customHeight="1">
      <c r="B98" s="34">
        <v>1</v>
      </c>
      <c r="C98" s="529" t="s">
        <v>379</v>
      </c>
      <c r="D98" s="530"/>
      <c r="E98" s="530"/>
      <c r="F98" s="530"/>
      <c r="G98" s="530"/>
      <c r="H98" s="530"/>
      <c r="I98" s="531"/>
      <c r="J98" s="601" t="s">
        <v>230</v>
      </c>
      <c r="K98" s="602"/>
      <c r="L98" s="602"/>
      <c r="M98" s="602"/>
      <c r="N98" s="602"/>
      <c r="O98" s="603"/>
      <c r="P98" s="604">
        <f>'смета О'!N83</f>
        <v>48210</v>
      </c>
      <c r="Q98" s="616"/>
      <c r="R98" s="616"/>
      <c r="S98" s="617"/>
    </row>
    <row r="99" spans="2:20" s="3" customFormat="1" ht="15" customHeight="1">
      <c r="B99" s="33"/>
      <c r="C99" s="605" t="s">
        <v>101</v>
      </c>
      <c r="D99" s="606"/>
      <c r="E99" s="606"/>
      <c r="F99" s="606"/>
      <c r="G99" s="606"/>
      <c r="H99" s="606"/>
      <c r="I99" s="607"/>
      <c r="J99" s="608"/>
      <c r="K99" s="609"/>
      <c r="L99" s="609"/>
      <c r="M99" s="609"/>
      <c r="N99" s="609"/>
      <c r="O99" s="610"/>
      <c r="P99" s="611">
        <f>P95+P96+P97+P98</f>
        <v>1599590</v>
      </c>
      <c r="Q99" s="612"/>
      <c r="R99" s="612"/>
      <c r="S99" s="613"/>
    </row>
    <row r="100" spans="2:20" ht="15" customHeight="1">
      <c r="B100" s="15"/>
      <c r="C100" s="16"/>
      <c r="D100" s="16"/>
      <c r="E100" s="16"/>
      <c r="F100" s="16"/>
      <c r="G100" s="16"/>
      <c r="H100" s="16"/>
      <c r="I100" s="16"/>
      <c r="J100" s="18"/>
      <c r="K100" s="18"/>
      <c r="L100" s="18"/>
      <c r="M100" s="18"/>
      <c r="N100" s="18"/>
      <c r="O100" s="18"/>
      <c r="P100" s="17"/>
      <c r="Q100" s="18"/>
      <c r="R100" s="18"/>
      <c r="S100" s="18"/>
    </row>
    <row r="101" spans="2:20" s="3" customFormat="1" ht="15" customHeight="1" outlineLevel="1">
      <c r="B101" s="55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21"/>
      <c r="Q101" s="21"/>
      <c r="R101" s="21"/>
      <c r="S101" s="21"/>
    </row>
    <row r="102" spans="2:20" s="3" customFormat="1" ht="15" customHeight="1" outlineLevel="1">
      <c r="B102" s="618" t="s">
        <v>132</v>
      </c>
      <c r="C102" s="618"/>
      <c r="D102" s="618"/>
      <c r="E102" s="618"/>
      <c r="F102" s="618"/>
      <c r="G102" s="618"/>
      <c r="H102" s="618"/>
      <c r="I102" s="618"/>
      <c r="J102" s="618"/>
      <c r="K102" s="618"/>
      <c r="L102" s="618"/>
      <c r="M102" s="618"/>
      <c r="N102" s="618"/>
      <c r="O102" s="618"/>
      <c r="P102" s="618"/>
      <c r="Q102" s="618"/>
      <c r="R102" s="618"/>
      <c r="S102" s="618"/>
    </row>
    <row r="103" spans="2:20" s="3" customFormat="1" ht="15" customHeight="1" outlineLevel="1"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40"/>
      <c r="Q103" s="36"/>
      <c r="R103" s="19"/>
      <c r="S103" s="19"/>
    </row>
    <row r="104" spans="2:20" s="3" customFormat="1" ht="15" customHeight="1" outlineLevel="1">
      <c r="B104" s="31" t="s">
        <v>25</v>
      </c>
      <c r="C104" s="544" t="s">
        <v>26</v>
      </c>
      <c r="D104" s="545"/>
      <c r="E104" s="545"/>
      <c r="F104" s="545"/>
      <c r="G104" s="545"/>
      <c r="H104" s="545"/>
      <c r="I104" s="546"/>
      <c r="J104" s="544" t="s">
        <v>28</v>
      </c>
      <c r="K104" s="546"/>
      <c r="L104" s="544" t="s">
        <v>117</v>
      </c>
      <c r="M104" s="545"/>
      <c r="N104" s="545"/>
      <c r="O104" s="545"/>
      <c r="P104" s="545"/>
      <c r="Q104" s="545"/>
      <c r="R104" s="545"/>
      <c r="S104" s="546"/>
    </row>
    <row r="105" spans="2:20" s="3" customFormat="1" ht="15" customHeight="1" outlineLevel="1">
      <c r="B105" s="31">
        <v>1</v>
      </c>
      <c r="C105" s="544">
        <v>2</v>
      </c>
      <c r="D105" s="545"/>
      <c r="E105" s="545"/>
      <c r="F105" s="545"/>
      <c r="G105" s="545"/>
      <c r="H105" s="545"/>
      <c r="I105" s="546"/>
      <c r="J105" s="544">
        <v>3</v>
      </c>
      <c r="K105" s="546"/>
      <c r="L105" s="544">
        <v>4</v>
      </c>
      <c r="M105" s="545"/>
      <c r="N105" s="545"/>
      <c r="O105" s="545"/>
      <c r="P105" s="545"/>
      <c r="Q105" s="545"/>
      <c r="R105" s="545"/>
      <c r="S105" s="546"/>
    </row>
    <row r="106" spans="2:20" s="3" customFormat="1" ht="27.6" customHeight="1" outlineLevel="1">
      <c r="B106" s="31">
        <v>1</v>
      </c>
      <c r="C106" s="529" t="s">
        <v>259</v>
      </c>
      <c r="D106" s="530"/>
      <c r="E106" s="530"/>
      <c r="F106" s="530"/>
      <c r="G106" s="530"/>
      <c r="H106" s="530"/>
      <c r="I106" s="531"/>
      <c r="J106" s="623" t="s">
        <v>217</v>
      </c>
      <c r="K106" s="624"/>
      <c r="L106" s="625">
        <f>'смета О'!N129</f>
        <v>453900</v>
      </c>
      <c r="M106" s="626"/>
      <c r="N106" s="626"/>
      <c r="O106" s="626"/>
      <c r="P106" s="626"/>
      <c r="Q106" s="626"/>
      <c r="R106" s="626"/>
      <c r="S106" s="627"/>
    </row>
    <row r="107" spans="2:20" s="3" customFormat="1" ht="27.6" customHeight="1" outlineLevel="1">
      <c r="B107" s="31">
        <v>1</v>
      </c>
      <c r="C107" s="529" t="s">
        <v>259</v>
      </c>
      <c r="D107" s="530"/>
      <c r="E107" s="530"/>
      <c r="F107" s="530"/>
      <c r="G107" s="530"/>
      <c r="H107" s="530"/>
      <c r="I107" s="531"/>
      <c r="J107" s="623" t="s">
        <v>217</v>
      </c>
      <c r="K107" s="624"/>
      <c r="L107" s="625">
        <f>'смета О'!N87</f>
        <v>5890</v>
      </c>
      <c r="M107" s="626"/>
      <c r="N107" s="626"/>
      <c r="O107" s="626"/>
      <c r="P107" s="626"/>
      <c r="Q107" s="626"/>
      <c r="R107" s="626"/>
      <c r="S107" s="627"/>
    </row>
    <row r="108" spans="2:20" s="3" customFormat="1" ht="15" customHeight="1" outlineLevel="1">
      <c r="B108" s="31"/>
      <c r="C108" s="547" t="s">
        <v>57</v>
      </c>
      <c r="D108" s="548"/>
      <c r="E108" s="548"/>
      <c r="F108" s="548"/>
      <c r="G108" s="548"/>
      <c r="H108" s="548"/>
      <c r="I108" s="548"/>
      <c r="J108" s="548"/>
      <c r="K108" s="548"/>
      <c r="L108" s="619">
        <f>L106+L107</f>
        <v>459790</v>
      </c>
      <c r="M108" s="619"/>
      <c r="N108" s="619"/>
      <c r="O108" s="619"/>
      <c r="P108" s="619"/>
      <c r="Q108" s="619"/>
      <c r="R108" s="619"/>
      <c r="S108" s="620"/>
    </row>
    <row r="109" spans="2:20" s="3" customFormat="1" ht="15" customHeight="1" outlineLevel="1">
      <c r="B109" s="39"/>
      <c r="C109" s="20"/>
      <c r="D109" s="20"/>
      <c r="E109" s="20"/>
      <c r="F109" s="20"/>
      <c r="G109" s="20"/>
      <c r="H109" s="20"/>
      <c r="I109" s="20"/>
      <c r="J109" s="20"/>
      <c r="K109" s="20"/>
      <c r="L109" s="322"/>
      <c r="M109" s="322"/>
      <c r="N109" s="322"/>
      <c r="O109" s="322"/>
      <c r="P109" s="322"/>
      <c r="Q109" s="322"/>
      <c r="R109" s="322"/>
      <c r="S109" s="322"/>
    </row>
    <row r="110" spans="2:20" s="3" customFormat="1" ht="15" customHeight="1" outlineLevel="1">
      <c r="B110" s="39"/>
      <c r="C110" s="20"/>
      <c r="D110" s="20"/>
      <c r="E110" s="20"/>
      <c r="F110" s="20"/>
      <c r="G110" s="20"/>
      <c r="H110" s="20"/>
      <c r="I110" s="20"/>
      <c r="J110" s="20"/>
      <c r="K110" s="20"/>
      <c r="L110" s="322"/>
      <c r="M110" s="322"/>
      <c r="N110" s="322"/>
      <c r="O110" s="322"/>
      <c r="P110" s="322"/>
      <c r="Q110" s="322"/>
      <c r="R110" s="322"/>
      <c r="S110" s="322"/>
    </row>
    <row r="111" spans="2:20" s="3" customFormat="1" ht="15" customHeight="1" outlineLevel="1">
      <c r="B111" s="618" t="s">
        <v>72</v>
      </c>
      <c r="C111" s="618"/>
      <c r="D111" s="618"/>
      <c r="E111" s="618"/>
      <c r="F111" s="618"/>
      <c r="G111" s="618"/>
      <c r="H111" s="618"/>
      <c r="I111" s="618"/>
      <c r="J111" s="618"/>
      <c r="K111" s="618"/>
      <c r="L111" s="618"/>
      <c r="M111" s="618"/>
      <c r="N111" s="618"/>
      <c r="O111" s="618"/>
      <c r="P111" s="618"/>
      <c r="Q111" s="618"/>
      <c r="R111" s="618"/>
      <c r="S111" s="618"/>
      <c r="T111" s="8"/>
    </row>
    <row r="112" spans="2:20" s="3" customFormat="1" ht="15" customHeight="1" outlineLevel="1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9" t="s">
        <v>30</v>
      </c>
      <c r="S112" s="10"/>
      <c r="T112" s="8"/>
    </row>
    <row r="113" spans="1:20" s="3" customFormat="1" ht="15" customHeight="1" outlineLevel="1">
      <c r="B113" s="14" t="s">
        <v>25</v>
      </c>
      <c r="C113" s="544" t="s">
        <v>26</v>
      </c>
      <c r="D113" s="545"/>
      <c r="E113" s="545"/>
      <c r="F113" s="545"/>
      <c r="G113" s="545"/>
      <c r="H113" s="545"/>
      <c r="I113" s="546"/>
      <c r="J113" s="31" t="s">
        <v>28</v>
      </c>
      <c r="K113" s="544" t="s">
        <v>62</v>
      </c>
      <c r="L113" s="546"/>
      <c r="M113" s="32" t="s">
        <v>104</v>
      </c>
      <c r="N113" s="544" t="s">
        <v>39</v>
      </c>
      <c r="O113" s="545"/>
      <c r="P113" s="546"/>
      <c r="Q113" s="457" t="s">
        <v>67</v>
      </c>
      <c r="R113" s="458"/>
      <c r="S113" s="459"/>
      <c r="T113" s="8"/>
    </row>
    <row r="114" spans="1:20" s="3" customFormat="1" ht="15" customHeight="1" outlineLevel="1">
      <c r="B114" s="31">
        <v>1</v>
      </c>
      <c r="C114" s="544">
        <v>2</v>
      </c>
      <c r="D114" s="545"/>
      <c r="E114" s="545"/>
      <c r="F114" s="545"/>
      <c r="G114" s="545"/>
      <c r="H114" s="545"/>
      <c r="I114" s="546"/>
      <c r="J114" s="31">
        <v>3</v>
      </c>
      <c r="K114" s="544">
        <v>4</v>
      </c>
      <c r="L114" s="546"/>
      <c r="M114" s="31">
        <v>5</v>
      </c>
      <c r="N114" s="544">
        <v>6</v>
      </c>
      <c r="O114" s="545"/>
      <c r="P114" s="546"/>
      <c r="Q114" s="544">
        <v>7</v>
      </c>
      <c r="R114" s="545"/>
      <c r="S114" s="546"/>
      <c r="T114" s="8"/>
    </row>
    <row r="115" spans="1:20" s="3" customFormat="1" ht="15" customHeight="1" outlineLevel="1">
      <c r="B115" s="31">
        <v>1</v>
      </c>
      <c r="C115" s="529" t="s">
        <v>187</v>
      </c>
      <c r="D115" s="530"/>
      <c r="E115" s="530"/>
      <c r="F115" s="530"/>
      <c r="G115" s="530"/>
      <c r="H115" s="530"/>
      <c r="I115" s="531"/>
      <c r="J115" s="58"/>
      <c r="K115" s="628">
        <f>Q115/N115/M115</f>
        <v>78.431372549019613</v>
      </c>
      <c r="L115" s="629"/>
      <c r="M115" s="35">
        <v>170</v>
      </c>
      <c r="N115" s="544">
        <v>15</v>
      </c>
      <c r="O115" s="545"/>
      <c r="P115" s="546"/>
      <c r="Q115" s="630">
        <v>200000</v>
      </c>
      <c r="R115" s="631"/>
      <c r="S115" s="632"/>
      <c r="T115" s="8"/>
    </row>
    <row r="116" spans="1:20" s="3" customFormat="1" ht="15" customHeight="1" outlineLevel="1">
      <c r="B116" s="321"/>
      <c r="C116" s="547" t="s">
        <v>57</v>
      </c>
      <c r="D116" s="485"/>
      <c r="E116" s="485"/>
      <c r="F116" s="485"/>
      <c r="G116" s="485"/>
      <c r="H116" s="485"/>
      <c r="I116" s="485"/>
      <c r="J116" s="485"/>
      <c r="K116" s="485"/>
      <c r="L116" s="485"/>
      <c r="M116" s="485"/>
      <c r="N116" s="485"/>
      <c r="O116" s="485"/>
      <c r="P116" s="485"/>
      <c r="Q116" s="577">
        <f>Q115</f>
        <v>200000</v>
      </c>
      <c r="R116" s="621"/>
      <c r="S116" s="622"/>
      <c r="T116" s="8"/>
    </row>
    <row r="117" spans="1:20" ht="13.5" customHeight="1">
      <c r="A117" s="39"/>
      <c r="B117" s="37"/>
      <c r="C117" s="37"/>
      <c r="D117" s="37"/>
      <c r="E117" s="37"/>
      <c r="F117" s="37"/>
      <c r="G117" s="37"/>
      <c r="H117" s="37"/>
      <c r="I117" s="38"/>
      <c r="J117" s="269"/>
      <c r="K117" s="269"/>
      <c r="L117" s="269"/>
      <c r="M117" s="39"/>
      <c r="N117" s="39"/>
      <c r="O117" s="39"/>
      <c r="P117" s="270"/>
      <c r="Q117" s="270"/>
      <c r="R117" s="270"/>
      <c r="S117"/>
    </row>
    <row r="118" spans="1:20" ht="10.5" customHeight="1"/>
    <row r="119" spans="1:20" hidden="1"/>
    <row r="120" spans="1:20" hidden="1"/>
    <row r="121" spans="1:20" hidden="1"/>
    <row r="122" spans="1:20" hidden="1"/>
    <row r="123" spans="1:20" hidden="1"/>
    <row r="124" spans="1:20" hidden="1"/>
    <row r="125" spans="1:20">
      <c r="A125" s="525" t="s">
        <v>485</v>
      </c>
      <c r="B125" s="525"/>
      <c r="C125" s="525"/>
      <c r="D125" s="525"/>
      <c r="E125" s="525"/>
      <c r="F125" s="525"/>
      <c r="G125" s="525"/>
      <c r="H125" s="525"/>
      <c r="I125" s="525"/>
      <c r="J125" s="525"/>
      <c r="K125" s="525"/>
      <c r="L125" s="525"/>
      <c r="M125" s="525"/>
      <c r="N125" s="525"/>
      <c r="O125" s="525"/>
      <c r="P125" s="525"/>
      <c r="Q125" s="525"/>
      <c r="R125" s="525"/>
      <c r="S125"/>
    </row>
    <row r="126" spans="1:20" ht="13.5" customHeight="1">
      <c r="A126" s="3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9" t="s">
        <v>30</v>
      </c>
      <c r="S126" s="10"/>
    </row>
    <row r="127" spans="1:20" ht="13.5" customHeight="1">
      <c r="A127" s="39"/>
      <c r="B127" s="31" t="s">
        <v>25</v>
      </c>
      <c r="C127" s="535" t="s">
        <v>26</v>
      </c>
      <c r="D127" s="535"/>
      <c r="E127" s="535"/>
      <c r="F127" s="535"/>
      <c r="G127" s="535"/>
      <c r="H127" s="535"/>
      <c r="I127" s="535" t="s">
        <v>28</v>
      </c>
      <c r="J127" s="535"/>
      <c r="K127" s="641" t="s">
        <v>62</v>
      </c>
      <c r="L127" s="641"/>
      <c r="M127" s="32" t="s">
        <v>63</v>
      </c>
      <c r="N127" s="535" t="s">
        <v>39</v>
      </c>
      <c r="O127" s="535"/>
      <c r="P127" s="535"/>
      <c r="Q127" s="544" t="s">
        <v>67</v>
      </c>
      <c r="R127" s="545"/>
      <c r="S127" s="546"/>
    </row>
    <row r="128" spans="1:20" ht="13.5" customHeight="1">
      <c r="A128" s="39"/>
      <c r="B128" s="31">
        <v>1</v>
      </c>
      <c r="C128" s="535">
        <v>2</v>
      </c>
      <c r="D128" s="535"/>
      <c r="E128" s="535"/>
      <c r="F128" s="535"/>
      <c r="G128" s="535"/>
      <c r="H128" s="535"/>
      <c r="I128" s="535">
        <v>3</v>
      </c>
      <c r="J128" s="535"/>
      <c r="K128" s="535">
        <v>4</v>
      </c>
      <c r="L128" s="535"/>
      <c r="M128" s="31">
        <v>5</v>
      </c>
      <c r="N128" s="535">
        <v>6</v>
      </c>
      <c r="O128" s="535"/>
      <c r="P128" s="535"/>
      <c r="Q128" s="544">
        <v>7</v>
      </c>
      <c r="R128" s="545"/>
      <c r="S128" s="546"/>
    </row>
    <row r="129" spans="1:21" ht="13.5" customHeight="1">
      <c r="A129" s="39"/>
      <c r="B129" s="31">
        <v>1</v>
      </c>
      <c r="C129" s="529" t="s">
        <v>220</v>
      </c>
      <c r="D129" s="530"/>
      <c r="E129" s="530"/>
      <c r="F129" s="530"/>
      <c r="G129" s="530"/>
      <c r="H129" s="530"/>
      <c r="I129" s="646" t="s">
        <v>238</v>
      </c>
      <c r="J129" s="646"/>
      <c r="K129" s="628">
        <v>20</v>
      </c>
      <c r="L129" s="629"/>
      <c r="M129" s="35">
        <v>18</v>
      </c>
      <c r="N129" s="544">
        <v>85</v>
      </c>
      <c r="O129" s="545"/>
      <c r="P129" s="546"/>
      <c r="Q129" s="647">
        <f>K129*M129*N129</f>
        <v>30600</v>
      </c>
      <c r="R129" s="648"/>
      <c r="S129" s="649"/>
    </row>
    <row r="130" spans="1:21" ht="13.5" customHeight="1">
      <c r="A130" s="39"/>
      <c r="B130" s="31">
        <v>2</v>
      </c>
      <c r="C130" s="529" t="s">
        <v>221</v>
      </c>
      <c r="D130" s="530"/>
      <c r="E130" s="530"/>
      <c r="F130" s="530"/>
      <c r="G130" s="530"/>
      <c r="H130" s="530"/>
      <c r="I130" s="646" t="s">
        <v>238</v>
      </c>
      <c r="J130" s="646"/>
      <c r="K130" s="628">
        <v>17</v>
      </c>
      <c r="L130" s="629"/>
      <c r="M130" s="35">
        <v>5</v>
      </c>
      <c r="N130" s="544">
        <v>85</v>
      </c>
      <c r="O130" s="545"/>
      <c r="P130" s="546"/>
      <c r="Q130" s="647">
        <f>K130*M130*N130+5</f>
        <v>7230</v>
      </c>
      <c r="R130" s="648"/>
      <c r="S130" s="649"/>
    </row>
    <row r="131" spans="1:21" ht="13.5" customHeight="1">
      <c r="A131" s="39"/>
      <c r="B131" s="547" t="s">
        <v>57</v>
      </c>
      <c r="C131" s="548"/>
      <c r="D131" s="548"/>
      <c r="E131" s="548"/>
      <c r="F131" s="548"/>
      <c r="G131" s="548"/>
      <c r="H131" s="548"/>
      <c r="I131" s="548"/>
      <c r="J131" s="548"/>
      <c r="K131" s="548"/>
      <c r="L131" s="548"/>
      <c r="M131" s="548"/>
      <c r="N131" s="548"/>
      <c r="O131" s="548"/>
      <c r="P131" s="549"/>
      <c r="Q131" s="550">
        <f>Q129+Q130</f>
        <v>37830</v>
      </c>
      <c r="R131" s="551"/>
      <c r="S131" s="552"/>
    </row>
    <row r="132" spans="1:21" ht="13.5" customHeight="1">
      <c r="A132" s="39"/>
      <c r="B132" s="37"/>
      <c r="C132" s="37"/>
      <c r="D132" s="37"/>
      <c r="E132" s="37"/>
      <c r="F132" s="37"/>
      <c r="G132" s="37"/>
      <c r="H132" s="37"/>
      <c r="I132" s="38"/>
      <c r="J132" s="269"/>
      <c r="K132" s="269"/>
      <c r="L132" s="269"/>
      <c r="M132" s="39"/>
      <c r="N132" s="39"/>
      <c r="O132" s="39"/>
      <c r="P132" s="270"/>
      <c r="Q132" s="270"/>
      <c r="R132" s="270"/>
      <c r="S132"/>
    </row>
    <row r="133" spans="1:21" ht="12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71"/>
      <c r="Q133" s="271"/>
      <c r="R133" s="271"/>
      <c r="S133"/>
    </row>
    <row r="134" spans="1:21" outlineLevel="1">
      <c r="B134" s="265" t="s">
        <v>413</v>
      </c>
      <c r="C134" s="258"/>
      <c r="D134" s="258"/>
      <c r="H134" s="263"/>
      <c r="I134" s="596">
        <f>P83+P99+L108+Q116+Q131</f>
        <v>7593990</v>
      </c>
      <c r="J134" s="596"/>
      <c r="K134" s="596"/>
      <c r="L134" s="263"/>
      <c r="M134" s="263"/>
      <c r="N134" s="263"/>
      <c r="U134" s="71">
        <f>7593985-I134</f>
        <v>-5</v>
      </c>
    </row>
    <row r="135" spans="1:21" outlineLevel="1">
      <c r="B135" s="262"/>
      <c r="C135" s="263"/>
      <c r="D135" s="263"/>
      <c r="E135" s="263"/>
      <c r="F135" s="263"/>
      <c r="G135" s="263"/>
      <c r="H135" s="263"/>
      <c r="I135" s="264"/>
      <c r="J135" s="264"/>
      <c r="K135" s="263"/>
      <c r="L135" s="263"/>
      <c r="M135" s="263"/>
      <c r="N135" s="263"/>
    </row>
    <row r="136" spans="1:21" outlineLevel="1">
      <c r="B136" s="262"/>
      <c r="C136" s="266"/>
      <c r="D136" s="266"/>
      <c r="E136" s="266"/>
      <c r="F136" s="266"/>
      <c r="G136" s="266"/>
      <c r="H136" s="266"/>
      <c r="I136" s="264"/>
      <c r="J136" s="264"/>
      <c r="K136" s="263"/>
      <c r="L136" s="263"/>
      <c r="M136" s="263"/>
      <c r="N136" s="263"/>
    </row>
    <row r="137" spans="1:21" outlineLevel="1">
      <c r="B137" s="267" t="s">
        <v>95</v>
      </c>
      <c r="C137" s="267"/>
      <c r="D137" s="267"/>
      <c r="E137" s="267"/>
      <c r="F137" s="267"/>
      <c r="G137" s="267"/>
      <c r="H137" s="267"/>
      <c r="I137" s="267"/>
      <c r="J137" s="267"/>
      <c r="K137" s="267"/>
      <c r="L137" s="267" t="s">
        <v>60</v>
      </c>
      <c r="M137" s="267"/>
      <c r="N137" s="267"/>
    </row>
    <row r="138" spans="1:21" outlineLevel="1">
      <c r="B138" s="6"/>
    </row>
    <row r="139" spans="1:21" outlineLevel="1">
      <c r="B139" s="267" t="s">
        <v>96</v>
      </c>
      <c r="I139" s="267"/>
      <c r="J139" s="267"/>
      <c r="K139" s="267"/>
      <c r="L139" s="6" t="s">
        <v>282</v>
      </c>
      <c r="M139" s="267"/>
      <c r="N139" s="267"/>
    </row>
    <row r="140" spans="1:21" outlineLevel="1">
      <c r="B140" s="268" t="s">
        <v>61</v>
      </c>
    </row>
    <row r="141" spans="1:21" outlineLevel="1">
      <c r="B141" s="6"/>
    </row>
    <row r="142" spans="1:21" outlineLevel="1"/>
    <row r="143" spans="1:21" outlineLevel="1">
      <c r="B143" s="56"/>
      <c r="M143" s="11" t="s">
        <v>113</v>
      </c>
      <c r="N143" s="11"/>
      <c r="O143" s="11"/>
      <c r="P143" s="11"/>
      <c r="Q143" s="11"/>
      <c r="R143" s="12"/>
      <c r="S143" s="12"/>
    </row>
    <row r="144" spans="1:21" ht="12.75" customHeight="1" outlineLevel="1">
      <c r="B144" s="493"/>
      <c r="C144" s="493"/>
      <c r="D144" s="493"/>
      <c r="E144" s="493"/>
      <c r="F144" s="493"/>
      <c r="G144" s="493"/>
      <c r="M144" s="567" t="s">
        <v>241</v>
      </c>
      <c r="N144" s="567"/>
      <c r="O144" s="567"/>
      <c r="P144" s="567"/>
      <c r="Q144" s="567"/>
      <c r="R144" s="567"/>
      <c r="S144" s="567"/>
    </row>
    <row r="145" spans="2:19" outlineLevel="1">
      <c r="B145" s="493"/>
      <c r="C145" s="493"/>
      <c r="D145" s="493"/>
      <c r="E145" s="493"/>
      <c r="F145" s="493"/>
      <c r="G145" s="493"/>
      <c r="M145" s="567"/>
      <c r="N145" s="567"/>
      <c r="O145" s="567"/>
      <c r="P145" s="567"/>
      <c r="Q145" s="567"/>
      <c r="R145" s="567"/>
      <c r="S145" s="567"/>
    </row>
    <row r="146" spans="2:19" outlineLevel="1">
      <c r="B146" s="56"/>
      <c r="M146" s="11" t="s">
        <v>353</v>
      </c>
      <c r="N146" s="11"/>
      <c r="O146" s="11"/>
      <c r="P146" s="11"/>
      <c r="Q146" s="11"/>
      <c r="R146" s="12"/>
      <c r="S146" s="12"/>
    </row>
    <row r="147" spans="2:19" outlineLevel="1">
      <c r="B147" s="56"/>
      <c r="M147" s="11" t="s">
        <v>66</v>
      </c>
      <c r="N147" s="11"/>
      <c r="O147" s="11"/>
      <c r="P147" s="11"/>
      <c r="Q147" s="11"/>
      <c r="R147" s="9"/>
      <c r="S147" s="9"/>
    </row>
    <row r="148" spans="2:19" outlineLevel="1">
      <c r="F148" s="554" t="s">
        <v>24</v>
      </c>
      <c r="G148" s="554"/>
      <c r="H148" s="554"/>
      <c r="I148" s="554"/>
      <c r="J148" s="554"/>
      <c r="K148" s="554"/>
      <c r="L148" s="554"/>
      <c r="M148" s="554"/>
    </row>
    <row r="149" spans="2:19" outlineLevel="1">
      <c r="F149" s="554" t="s">
        <v>395</v>
      </c>
      <c r="G149" s="554"/>
      <c r="H149" s="554"/>
      <c r="I149" s="554"/>
      <c r="J149" s="554"/>
      <c r="K149" s="554"/>
      <c r="L149" s="554"/>
      <c r="M149" s="554"/>
    </row>
    <row r="150" spans="2:19" outlineLevel="1">
      <c r="F150" s="555" t="s">
        <v>175</v>
      </c>
      <c r="G150" s="555"/>
      <c r="H150" s="555"/>
      <c r="I150" s="555"/>
      <c r="J150" s="555"/>
      <c r="K150" s="555"/>
      <c r="L150" s="555"/>
      <c r="M150" s="555"/>
    </row>
    <row r="151" spans="2:19" outlineLevel="1"/>
    <row r="152" spans="2:19">
      <c r="B152" s="597" t="s">
        <v>99</v>
      </c>
      <c r="C152" s="597"/>
      <c r="D152" s="597"/>
      <c r="E152" s="597"/>
      <c r="F152" s="597"/>
      <c r="G152" s="597"/>
      <c r="H152" s="597"/>
      <c r="I152" s="597"/>
      <c r="J152" s="597"/>
      <c r="K152" s="597"/>
      <c r="L152" s="597"/>
      <c r="M152" s="597"/>
      <c r="N152" s="597"/>
      <c r="O152" s="597"/>
      <c r="P152" s="597"/>
      <c r="Q152" s="597"/>
      <c r="R152" s="597"/>
      <c r="S152" s="597"/>
    </row>
    <row r="153" spans="2:19" s="3" customFormat="1" ht="25.5" customHeight="1">
      <c r="B153" s="14" t="s">
        <v>25</v>
      </c>
      <c r="C153" s="544" t="s">
        <v>26</v>
      </c>
      <c r="D153" s="545"/>
      <c r="E153" s="545"/>
      <c r="F153" s="545"/>
      <c r="G153" s="545"/>
      <c r="H153" s="545"/>
      <c r="I153" s="546"/>
      <c r="J153" s="544" t="s">
        <v>28</v>
      </c>
      <c r="K153" s="545"/>
      <c r="L153" s="545"/>
      <c r="M153" s="545"/>
      <c r="N153" s="545"/>
      <c r="O153" s="546"/>
      <c r="P153" s="544" t="s">
        <v>27</v>
      </c>
      <c r="Q153" s="545"/>
      <c r="R153" s="545"/>
      <c r="S153" s="546"/>
    </row>
    <row r="154" spans="2:19" s="3" customFormat="1">
      <c r="B154" s="31">
        <v>1</v>
      </c>
      <c r="C154" s="544">
        <v>2</v>
      </c>
      <c r="D154" s="545"/>
      <c r="E154" s="545"/>
      <c r="F154" s="545"/>
      <c r="G154" s="545"/>
      <c r="H154" s="545"/>
      <c r="I154" s="546"/>
      <c r="J154" s="544">
        <v>3</v>
      </c>
      <c r="K154" s="545"/>
      <c r="L154" s="545"/>
      <c r="M154" s="545"/>
      <c r="N154" s="545"/>
      <c r="O154" s="546"/>
      <c r="P154" s="544">
        <v>4</v>
      </c>
      <c r="Q154" s="545"/>
      <c r="R154" s="545"/>
      <c r="S154" s="546"/>
    </row>
    <row r="155" spans="2:19" s="3" customFormat="1" ht="29.25" customHeight="1">
      <c r="B155" s="34">
        <v>1</v>
      </c>
      <c r="C155" s="529" t="s">
        <v>355</v>
      </c>
      <c r="D155" s="530"/>
      <c r="E155" s="530"/>
      <c r="F155" s="530"/>
      <c r="G155" s="530"/>
      <c r="H155" s="530"/>
      <c r="I155" s="531"/>
      <c r="J155" s="601" t="s">
        <v>213</v>
      </c>
      <c r="K155" s="602"/>
      <c r="L155" s="602"/>
      <c r="M155" s="602"/>
      <c r="N155" s="602"/>
      <c r="O155" s="603"/>
      <c r="P155" s="604">
        <v>28300</v>
      </c>
      <c r="Q155" s="616"/>
      <c r="R155" s="616"/>
      <c r="S155" s="617"/>
    </row>
    <row r="156" spans="2:19" s="3" customFormat="1" ht="29.25" customHeight="1">
      <c r="B156" s="34">
        <v>1</v>
      </c>
      <c r="C156" s="529" t="s">
        <v>354</v>
      </c>
      <c r="D156" s="530"/>
      <c r="E156" s="530"/>
      <c r="F156" s="530"/>
      <c r="G156" s="530"/>
      <c r="H156" s="530"/>
      <c r="I156" s="531"/>
      <c r="J156" s="601" t="s">
        <v>213</v>
      </c>
      <c r="K156" s="602"/>
      <c r="L156" s="602"/>
      <c r="M156" s="602"/>
      <c r="N156" s="602"/>
      <c r="O156" s="603"/>
      <c r="P156" s="604">
        <v>93400</v>
      </c>
      <c r="Q156" s="616"/>
      <c r="R156" s="616"/>
      <c r="S156" s="617"/>
    </row>
    <row r="157" spans="2:19" s="3" customFormat="1">
      <c r="B157" s="33"/>
      <c r="C157" s="605" t="s">
        <v>101</v>
      </c>
      <c r="D157" s="606"/>
      <c r="E157" s="606"/>
      <c r="F157" s="606"/>
      <c r="G157" s="606"/>
      <c r="H157" s="606"/>
      <c r="I157" s="607"/>
      <c r="J157" s="608"/>
      <c r="K157" s="609"/>
      <c r="L157" s="609"/>
      <c r="M157" s="609"/>
      <c r="N157" s="609"/>
      <c r="O157" s="610"/>
      <c r="P157" s="611">
        <f>SUM(P155:P156)</f>
        <v>121700</v>
      </c>
      <c r="Q157" s="612"/>
      <c r="R157" s="612"/>
      <c r="S157" s="613"/>
    </row>
    <row r="158" spans="2:19" s="3" customFormat="1">
      <c r="B158" s="49"/>
      <c r="C158" s="52"/>
      <c r="D158" s="52"/>
      <c r="E158" s="52"/>
      <c r="F158" s="52"/>
      <c r="G158" s="52"/>
      <c r="H158" s="52"/>
      <c r="I158" s="52"/>
      <c r="J158" s="49"/>
      <c r="K158" s="49"/>
      <c r="L158" s="49"/>
      <c r="M158" s="49"/>
      <c r="N158" s="49"/>
      <c r="O158" s="49"/>
      <c r="P158" s="59"/>
      <c r="Q158" s="59"/>
      <c r="R158" s="59"/>
      <c r="S158" s="59"/>
    </row>
    <row r="159" spans="2:19">
      <c r="B159" s="597" t="s">
        <v>204</v>
      </c>
      <c r="C159" s="597"/>
      <c r="D159" s="597"/>
      <c r="E159" s="597"/>
      <c r="F159" s="597"/>
      <c r="G159" s="597"/>
      <c r="H159" s="597"/>
      <c r="I159" s="597"/>
      <c r="J159" s="597"/>
      <c r="K159" s="597"/>
      <c r="L159" s="597"/>
      <c r="M159" s="597"/>
      <c r="N159" s="597"/>
      <c r="O159" s="597"/>
      <c r="P159" s="597"/>
      <c r="Q159" s="597"/>
      <c r="R159" s="597"/>
      <c r="S159" s="597"/>
    </row>
    <row r="160" spans="2:19" s="3" customFormat="1" ht="25.5" customHeight="1">
      <c r="B160" s="14" t="s">
        <v>25</v>
      </c>
      <c r="C160" s="544" t="s">
        <v>26</v>
      </c>
      <c r="D160" s="545"/>
      <c r="E160" s="545"/>
      <c r="F160" s="545"/>
      <c r="G160" s="545"/>
      <c r="H160" s="545"/>
      <c r="I160" s="546"/>
      <c r="J160" s="544" t="s">
        <v>28</v>
      </c>
      <c r="K160" s="545"/>
      <c r="L160" s="545"/>
      <c r="M160" s="545"/>
      <c r="N160" s="545"/>
      <c r="O160" s="546"/>
      <c r="P160" s="544" t="s">
        <v>27</v>
      </c>
      <c r="Q160" s="545"/>
      <c r="R160" s="545"/>
      <c r="S160" s="546"/>
    </row>
    <row r="161" spans="1:25" s="3" customFormat="1">
      <c r="B161" s="31">
        <v>1</v>
      </c>
      <c r="C161" s="544">
        <v>2</v>
      </c>
      <c r="D161" s="545"/>
      <c r="E161" s="545"/>
      <c r="F161" s="545"/>
      <c r="G161" s="545"/>
      <c r="H161" s="545"/>
      <c r="I161" s="546"/>
      <c r="J161" s="544">
        <v>3</v>
      </c>
      <c r="K161" s="545"/>
      <c r="L161" s="545"/>
      <c r="M161" s="545"/>
      <c r="N161" s="545"/>
      <c r="O161" s="546"/>
      <c r="P161" s="544">
        <v>4</v>
      </c>
      <c r="Q161" s="545"/>
      <c r="R161" s="545"/>
      <c r="S161" s="546"/>
    </row>
    <row r="162" spans="1:25" s="3" customFormat="1" ht="28.2" customHeight="1">
      <c r="B162" s="34">
        <v>2</v>
      </c>
      <c r="C162" s="529" t="s">
        <v>356</v>
      </c>
      <c r="D162" s="530"/>
      <c r="E162" s="530"/>
      <c r="F162" s="530"/>
      <c r="G162" s="530"/>
      <c r="H162" s="530"/>
      <c r="I162" s="531"/>
      <c r="J162" s="601" t="s">
        <v>225</v>
      </c>
      <c r="K162" s="602"/>
      <c r="L162" s="602"/>
      <c r="M162" s="602"/>
      <c r="N162" s="602"/>
      <c r="O162" s="603"/>
      <c r="P162" s="604">
        <v>8600</v>
      </c>
      <c r="Q162" s="616"/>
      <c r="R162" s="616"/>
      <c r="S162" s="617"/>
    </row>
    <row r="163" spans="1:25" s="3" customFormat="1" ht="28.2" customHeight="1">
      <c r="B163" s="34">
        <v>2</v>
      </c>
      <c r="C163" s="529" t="s">
        <v>357</v>
      </c>
      <c r="D163" s="530"/>
      <c r="E163" s="530"/>
      <c r="F163" s="530"/>
      <c r="G163" s="530"/>
      <c r="H163" s="530"/>
      <c r="I163" s="531"/>
      <c r="J163" s="601" t="s">
        <v>225</v>
      </c>
      <c r="K163" s="602"/>
      <c r="L163" s="602"/>
      <c r="M163" s="602"/>
      <c r="N163" s="602"/>
      <c r="O163" s="603"/>
      <c r="P163" s="604">
        <v>28200</v>
      </c>
      <c r="Q163" s="616"/>
      <c r="R163" s="616"/>
      <c r="S163" s="617"/>
    </row>
    <row r="164" spans="1:25" s="3" customFormat="1">
      <c r="B164" s="33"/>
      <c r="C164" s="605" t="s">
        <v>101</v>
      </c>
      <c r="D164" s="606"/>
      <c r="E164" s="606"/>
      <c r="F164" s="606"/>
      <c r="G164" s="606"/>
      <c r="H164" s="606"/>
      <c r="I164" s="607"/>
      <c r="J164" s="608"/>
      <c r="K164" s="609"/>
      <c r="L164" s="609"/>
      <c r="M164" s="609"/>
      <c r="N164" s="609"/>
      <c r="O164" s="610"/>
      <c r="P164" s="611">
        <f>SUM(P162:P163)</f>
        <v>36800</v>
      </c>
      <c r="Q164" s="612"/>
      <c r="R164" s="612"/>
      <c r="S164" s="613"/>
    </row>
    <row r="165" spans="1:25">
      <c r="B165" s="45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25">
      <c r="B166" s="618" t="s">
        <v>69</v>
      </c>
      <c r="C166" s="618"/>
      <c r="D166" s="618"/>
      <c r="E166" s="618"/>
      <c r="F166" s="618"/>
      <c r="G166" s="618"/>
      <c r="H166" s="618"/>
      <c r="I166" s="618"/>
      <c r="J166" s="618"/>
      <c r="K166" s="618"/>
      <c r="L166" s="618"/>
      <c r="M166" s="618"/>
      <c r="N166" s="618"/>
      <c r="O166" s="618"/>
      <c r="P166" s="618"/>
      <c r="Q166" s="618"/>
      <c r="R166" s="618"/>
      <c r="S166" s="618"/>
    </row>
    <row r="167" spans="1:25" ht="7.5" customHeight="1">
      <c r="B167" s="46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</row>
    <row r="168" spans="1:25" ht="50.25" customHeight="1">
      <c r="B168" s="31" t="s">
        <v>25</v>
      </c>
      <c r="C168" s="535" t="s">
        <v>26</v>
      </c>
      <c r="D168" s="535"/>
      <c r="E168" s="535"/>
      <c r="F168" s="535"/>
      <c r="G168" s="535"/>
      <c r="H168" s="535" t="s">
        <v>28</v>
      </c>
      <c r="I168" s="535"/>
      <c r="J168" s="535" t="s">
        <v>29</v>
      </c>
      <c r="K168" s="535"/>
      <c r="L168" s="535" t="s">
        <v>32</v>
      </c>
      <c r="M168" s="535"/>
      <c r="N168" s="535"/>
      <c r="O168" s="535" t="s">
        <v>33</v>
      </c>
      <c r="P168" s="535"/>
      <c r="Q168" s="535" t="s">
        <v>34</v>
      </c>
      <c r="R168" s="535"/>
      <c r="S168" s="535"/>
    </row>
    <row r="169" spans="1:25">
      <c r="B169" s="31">
        <v>1</v>
      </c>
      <c r="C169" s="535">
        <v>2</v>
      </c>
      <c r="D169" s="535"/>
      <c r="E169" s="535"/>
      <c r="F169" s="535"/>
      <c r="G169" s="535"/>
      <c r="H169" s="535">
        <v>3</v>
      </c>
      <c r="I169" s="535"/>
      <c r="J169" s="535">
        <v>4</v>
      </c>
      <c r="K169" s="535"/>
      <c r="L169" s="535">
        <v>5</v>
      </c>
      <c r="M169" s="535"/>
      <c r="N169" s="535"/>
      <c r="O169" s="535">
        <v>6</v>
      </c>
      <c r="P169" s="535"/>
      <c r="Q169" s="535">
        <v>7</v>
      </c>
      <c r="R169" s="535"/>
      <c r="S169" s="535"/>
    </row>
    <row r="170" spans="1:25" ht="15.75" customHeight="1">
      <c r="B170" s="34">
        <v>1</v>
      </c>
      <c r="C170" s="529" t="s">
        <v>116</v>
      </c>
      <c r="D170" s="530"/>
      <c r="E170" s="530"/>
      <c r="F170" s="530"/>
      <c r="G170" s="531"/>
      <c r="H170" s="532" t="s">
        <v>226</v>
      </c>
      <c r="I170" s="532"/>
      <c r="J170" s="635" t="s">
        <v>97</v>
      </c>
      <c r="K170" s="635"/>
      <c r="L170" s="542">
        <v>58.18</v>
      </c>
      <c r="M170" s="542"/>
      <c r="N170" s="542"/>
      <c r="O170" s="542">
        <f>Q170/L170</f>
        <v>8072.0178755586112</v>
      </c>
      <c r="P170" s="542"/>
      <c r="Q170" s="543">
        <v>469630</v>
      </c>
      <c r="R170" s="543"/>
      <c r="S170" s="543"/>
      <c r="T170" s="73"/>
      <c r="W170" s="633"/>
      <c r="X170" s="633"/>
      <c r="Y170" s="633"/>
    </row>
    <row r="171" spans="1:25" ht="12.75" customHeight="1">
      <c r="B171" s="47"/>
      <c r="C171" s="547" t="s">
        <v>57</v>
      </c>
      <c r="D171" s="548"/>
      <c r="E171" s="548"/>
      <c r="F171" s="548"/>
      <c r="G171" s="548"/>
      <c r="H171" s="548"/>
      <c r="I171" s="548"/>
      <c r="J171" s="548"/>
      <c r="K171" s="548"/>
      <c r="L171" s="548"/>
      <c r="M171" s="548"/>
      <c r="N171" s="548"/>
      <c r="O171" s="548"/>
      <c r="P171" s="549"/>
      <c r="Q171" s="634">
        <f>SUM(Q170:S170)</f>
        <v>469630</v>
      </c>
      <c r="R171" s="634"/>
      <c r="S171" s="634"/>
    </row>
    <row r="172" spans="1:25">
      <c r="B172" s="46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</row>
    <row r="173" spans="1:25">
      <c r="B173" s="42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240"/>
      <c r="R173" s="240"/>
      <c r="S173" s="240"/>
    </row>
    <row r="174" spans="1:25">
      <c r="A174" s="525" t="s">
        <v>485</v>
      </c>
      <c r="B174" s="525"/>
      <c r="C174" s="525"/>
      <c r="D174" s="525"/>
      <c r="E174" s="525"/>
      <c r="F174" s="525"/>
      <c r="G174" s="525"/>
      <c r="H174" s="525"/>
      <c r="I174" s="525"/>
      <c r="J174" s="525"/>
      <c r="K174" s="525"/>
      <c r="L174" s="525"/>
      <c r="M174" s="525"/>
      <c r="N174" s="525"/>
      <c r="O174" s="525"/>
      <c r="P174" s="525"/>
      <c r="Q174" s="525"/>
      <c r="R174" s="525"/>
      <c r="S174"/>
    </row>
    <row r="175" spans="1: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9" t="s">
        <v>30</v>
      </c>
      <c r="R175" s="10"/>
      <c r="S175"/>
    </row>
    <row r="176" spans="1:25" ht="51" customHeight="1">
      <c r="A176" s="31" t="s">
        <v>25</v>
      </c>
      <c r="B176" s="31" t="s">
        <v>25</v>
      </c>
      <c r="C176" s="535" t="s">
        <v>26</v>
      </c>
      <c r="D176" s="535"/>
      <c r="E176" s="535"/>
      <c r="F176" s="535"/>
      <c r="G176" s="535"/>
      <c r="H176" s="535"/>
      <c r="I176" s="535" t="s">
        <v>28</v>
      </c>
      <c r="J176" s="535"/>
      <c r="K176" s="657" t="s">
        <v>67</v>
      </c>
      <c r="L176" s="489"/>
      <c r="M176" s="489"/>
      <c r="N176" s="489"/>
      <c r="O176" s="489"/>
      <c r="P176" s="489"/>
      <c r="Q176" s="489"/>
      <c r="R176" s="489"/>
      <c r="S176" s="490"/>
    </row>
    <row r="177" spans="1:21">
      <c r="A177" s="31">
        <v>1</v>
      </c>
      <c r="B177" s="31">
        <v>1</v>
      </c>
      <c r="C177" s="535">
        <v>2</v>
      </c>
      <c r="D177" s="535"/>
      <c r="E177" s="535"/>
      <c r="F177" s="535"/>
      <c r="G177" s="535"/>
      <c r="H177" s="535"/>
      <c r="I177" s="535">
        <v>3</v>
      </c>
      <c r="J177" s="535"/>
      <c r="K177" s="657">
        <v>4</v>
      </c>
      <c r="L177" s="485"/>
      <c r="M177" s="485"/>
      <c r="N177" s="485"/>
      <c r="O177" s="485"/>
      <c r="P177" s="485"/>
      <c r="Q177" s="485"/>
      <c r="R177" s="485"/>
      <c r="S177" s="486"/>
    </row>
    <row r="178" spans="1:21" ht="13.5" customHeight="1">
      <c r="A178" s="47">
        <v>1</v>
      </c>
      <c r="B178" s="47">
        <v>1</v>
      </c>
      <c r="C178" s="658" t="s">
        <v>253</v>
      </c>
      <c r="D178" s="659"/>
      <c r="E178" s="659"/>
      <c r="F178" s="659"/>
      <c r="G178" s="659"/>
      <c r="H178" s="660"/>
      <c r="I178" s="661"/>
      <c r="J178" s="661"/>
      <c r="K178" s="662"/>
      <c r="L178" s="663"/>
      <c r="M178" s="664"/>
      <c r="N178" s="664"/>
      <c r="O178" s="664"/>
      <c r="P178" s="664"/>
      <c r="Q178" s="664"/>
      <c r="R178" s="664"/>
      <c r="S178" s="665"/>
    </row>
    <row r="179" spans="1:21" ht="25.95" customHeight="1">
      <c r="A179" s="31"/>
      <c r="B179" s="31"/>
      <c r="C179" s="529" t="s">
        <v>488</v>
      </c>
      <c r="D179" s="530"/>
      <c r="E179" s="530"/>
      <c r="F179" s="530"/>
      <c r="G179" s="530"/>
      <c r="H179" s="531"/>
      <c r="I179" s="532"/>
      <c r="J179" s="532"/>
      <c r="K179" s="573">
        <v>245480</v>
      </c>
      <c r="L179" s="664"/>
      <c r="M179" s="664"/>
      <c r="N179" s="664"/>
      <c r="O179" s="664"/>
      <c r="P179" s="664"/>
      <c r="Q179" s="664"/>
      <c r="R179" s="664"/>
      <c r="S179" s="665"/>
    </row>
    <row r="180" spans="1:21" ht="13.2" customHeight="1">
      <c r="A180" s="31"/>
      <c r="B180" s="31"/>
      <c r="C180" s="666" t="s">
        <v>57</v>
      </c>
      <c r="D180" s="667"/>
      <c r="E180" s="667"/>
      <c r="F180" s="667"/>
      <c r="G180" s="667"/>
      <c r="H180" s="667"/>
      <c r="I180" s="667"/>
      <c r="J180" s="667"/>
      <c r="K180" s="667"/>
      <c r="L180" s="667"/>
      <c r="M180" s="667"/>
      <c r="N180" s="667"/>
      <c r="O180" s="667"/>
      <c r="P180" s="668"/>
      <c r="Q180" s="654">
        <f>K179</f>
        <v>245480</v>
      </c>
      <c r="R180" s="655"/>
      <c r="S180" s="656"/>
    </row>
    <row r="181" spans="1:21">
      <c r="A181" s="39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71"/>
      <c r="Q181" s="271"/>
      <c r="R181" s="271"/>
      <c r="S181" s="62"/>
      <c r="U181" s="62"/>
    </row>
    <row r="182" spans="1:21">
      <c r="A182" s="525" t="s">
        <v>485</v>
      </c>
      <c r="B182" s="525"/>
      <c r="C182" s="525"/>
      <c r="D182" s="525"/>
      <c r="E182" s="525"/>
      <c r="F182" s="525"/>
      <c r="G182" s="525"/>
      <c r="H182" s="525"/>
      <c r="I182" s="525"/>
      <c r="J182" s="525"/>
      <c r="K182" s="525"/>
      <c r="L182" s="525"/>
      <c r="M182" s="525"/>
      <c r="N182" s="525"/>
      <c r="O182" s="525"/>
      <c r="P182" s="525"/>
      <c r="Q182" s="525"/>
      <c r="R182" s="525"/>
      <c r="S182"/>
    </row>
    <row r="183" spans="1:21" ht="13.5" customHeight="1">
      <c r="A183" s="3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9" t="s">
        <v>30</v>
      </c>
      <c r="S183" s="10"/>
    </row>
    <row r="184" spans="1:21" ht="13.5" customHeight="1">
      <c r="A184" s="39"/>
      <c r="B184" s="31" t="s">
        <v>25</v>
      </c>
      <c r="C184" s="535" t="s">
        <v>26</v>
      </c>
      <c r="D184" s="535"/>
      <c r="E184" s="535"/>
      <c r="F184" s="535"/>
      <c r="G184" s="535"/>
      <c r="H184" s="535"/>
      <c r="I184" s="535" t="s">
        <v>28</v>
      </c>
      <c r="J184" s="535"/>
      <c r="K184" s="641" t="s">
        <v>62</v>
      </c>
      <c r="L184" s="641"/>
      <c r="M184" s="32" t="s">
        <v>63</v>
      </c>
      <c r="N184" s="535" t="s">
        <v>39</v>
      </c>
      <c r="O184" s="535"/>
      <c r="P184" s="535"/>
      <c r="Q184" s="544" t="s">
        <v>67</v>
      </c>
      <c r="R184" s="545"/>
      <c r="S184" s="546"/>
    </row>
    <row r="185" spans="1:21" ht="13.5" customHeight="1">
      <c r="A185" s="39"/>
      <c r="B185" s="31">
        <v>1</v>
      </c>
      <c r="C185" s="535">
        <v>2</v>
      </c>
      <c r="D185" s="535"/>
      <c r="E185" s="535"/>
      <c r="F185" s="535"/>
      <c r="G185" s="535"/>
      <c r="H185" s="535"/>
      <c r="I185" s="535">
        <v>3</v>
      </c>
      <c r="J185" s="535"/>
      <c r="K185" s="535">
        <v>4</v>
      </c>
      <c r="L185" s="535"/>
      <c r="M185" s="31">
        <v>5</v>
      </c>
      <c r="N185" s="535">
        <v>6</v>
      </c>
      <c r="O185" s="535"/>
      <c r="P185" s="535"/>
      <c r="Q185" s="544">
        <v>7</v>
      </c>
      <c r="R185" s="545"/>
      <c r="S185" s="546"/>
    </row>
    <row r="186" spans="1:21" ht="54.75" customHeight="1">
      <c r="A186" s="39"/>
      <c r="B186" s="31">
        <v>1</v>
      </c>
      <c r="C186" s="645" t="s">
        <v>163</v>
      </c>
      <c r="D186" s="645"/>
      <c r="E186" s="645"/>
      <c r="F186" s="645"/>
      <c r="G186" s="645"/>
      <c r="H186" s="645"/>
      <c r="I186" s="532" t="s">
        <v>237</v>
      </c>
      <c r="J186" s="532"/>
      <c r="K186" s="533">
        <v>3</v>
      </c>
      <c r="L186" s="533"/>
      <c r="M186" s="75">
        <v>18</v>
      </c>
      <c r="N186" s="533">
        <v>85</v>
      </c>
      <c r="O186" s="533"/>
      <c r="P186" s="533"/>
      <c r="Q186" s="561">
        <v>4590</v>
      </c>
      <c r="R186" s="562"/>
      <c r="S186" s="563"/>
    </row>
    <row r="187" spans="1:21" ht="13.5" customHeight="1">
      <c r="A187" s="39"/>
      <c r="B187" s="547" t="s">
        <v>57</v>
      </c>
      <c r="C187" s="548"/>
      <c r="D187" s="548"/>
      <c r="E187" s="548"/>
      <c r="F187" s="548"/>
      <c r="G187" s="548"/>
      <c r="H187" s="548"/>
      <c r="I187" s="548"/>
      <c r="J187" s="548"/>
      <c r="K187" s="548"/>
      <c r="L187" s="548"/>
      <c r="M187" s="548"/>
      <c r="N187" s="548"/>
      <c r="O187" s="548"/>
      <c r="P187" s="549"/>
      <c r="Q187" s="550">
        <f>Q186</f>
        <v>4590</v>
      </c>
      <c r="R187" s="551"/>
      <c r="S187" s="552"/>
    </row>
    <row r="188" spans="1:21" ht="13.5" customHeight="1">
      <c r="A188" s="39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</row>
    <row r="189" spans="1:21">
      <c r="A189" s="39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71"/>
      <c r="Q189" s="271"/>
      <c r="R189" s="271"/>
      <c r="S189"/>
    </row>
    <row r="190" spans="1:21" outlineLevel="1">
      <c r="B190" s="265" t="s">
        <v>413</v>
      </c>
      <c r="C190" s="258"/>
      <c r="D190" s="258"/>
      <c r="H190" s="263"/>
      <c r="I190" s="644">
        <f>P157+P164+Q171+Q187+Q180</f>
        <v>878200</v>
      </c>
      <c r="J190" s="644"/>
      <c r="K190" s="644"/>
      <c r="L190" s="263"/>
      <c r="M190" s="263"/>
      <c r="N190" s="263"/>
    </row>
    <row r="191" spans="1:21" outlineLevel="1">
      <c r="B191" s="262"/>
      <c r="C191" s="263"/>
      <c r="D191" s="263"/>
      <c r="E191" s="263"/>
      <c r="F191" s="263"/>
      <c r="G191" s="263"/>
      <c r="H191" s="263"/>
      <c r="I191" s="264"/>
      <c r="J191" s="264"/>
      <c r="K191" s="263"/>
      <c r="L191" s="263"/>
      <c r="M191" s="263"/>
      <c r="N191" s="263"/>
    </row>
    <row r="192" spans="1:21">
      <c r="B192" s="262"/>
      <c r="C192" s="266"/>
      <c r="D192" s="266"/>
      <c r="E192" s="266"/>
      <c r="F192" s="266"/>
      <c r="G192" s="266"/>
      <c r="H192" s="266"/>
      <c r="I192" s="264"/>
      <c r="J192" s="264"/>
      <c r="K192" s="263"/>
      <c r="L192" s="263"/>
      <c r="M192" s="263"/>
      <c r="N192" s="263"/>
    </row>
    <row r="193" spans="2:23">
      <c r="B193" s="267" t="s">
        <v>95</v>
      </c>
      <c r="C193" s="267"/>
      <c r="D193" s="267"/>
      <c r="E193" s="267"/>
      <c r="F193" s="267"/>
      <c r="G193" s="267"/>
      <c r="H193" s="267"/>
      <c r="I193" s="267"/>
      <c r="J193" s="267"/>
      <c r="K193" s="267"/>
      <c r="L193" s="267" t="s">
        <v>60</v>
      </c>
      <c r="M193" s="267"/>
      <c r="N193" s="267"/>
      <c r="U193" s="62">
        <f>I190</f>
        <v>878200</v>
      </c>
    </row>
    <row r="194" spans="2:23">
      <c r="B194" s="6"/>
      <c r="U194" s="71">
        <f>P156</f>
        <v>93400</v>
      </c>
      <c r="W194" s="71">
        <f>P79</f>
        <v>3636390</v>
      </c>
    </row>
    <row r="195" spans="2:23">
      <c r="B195" s="267" t="s">
        <v>96</v>
      </c>
      <c r="I195" s="267"/>
      <c r="J195" s="267"/>
      <c r="K195" s="267"/>
      <c r="L195" s="6" t="s">
        <v>282</v>
      </c>
      <c r="M195" s="267"/>
      <c r="N195" s="267"/>
      <c r="Q195" s="281"/>
      <c r="U195" s="71">
        <f>P163</f>
        <v>28200</v>
      </c>
    </row>
    <row r="196" spans="2:23">
      <c r="B196" s="268" t="s">
        <v>61</v>
      </c>
      <c r="U196" s="71" t="e">
        <f>#REF!</f>
        <v>#REF!</v>
      </c>
    </row>
    <row r="197" spans="2:23">
      <c r="B197" s="6"/>
      <c r="U197" s="71" t="e">
        <f>SUM(U194:U196)</f>
        <v>#REF!</v>
      </c>
    </row>
    <row r="199" spans="2:23">
      <c r="U199" s="71" t="e">
        <f>U193-U197</f>
        <v>#REF!</v>
      </c>
    </row>
    <row r="200" spans="2:23">
      <c r="H200" s="643">
        <f>I190+I134</f>
        <v>8472190</v>
      </c>
      <c r="I200" s="643"/>
      <c r="J200" s="643"/>
      <c r="K200" s="643"/>
      <c r="L200" s="643"/>
      <c r="M200" s="643"/>
      <c r="N200" s="643"/>
    </row>
    <row r="201" spans="2:23">
      <c r="H201" s="643"/>
      <c r="I201" s="643"/>
      <c r="J201" s="643"/>
      <c r="K201" s="643"/>
      <c r="L201" s="643"/>
      <c r="M201" s="643"/>
      <c r="N201" s="643"/>
      <c r="P201" s="279"/>
    </row>
    <row r="202" spans="2:23">
      <c r="K202" s="279"/>
    </row>
    <row r="204" spans="2:23">
      <c r="L204" s="279"/>
    </row>
  </sheetData>
  <mergeCells count="288">
    <mergeCell ref="K115:L115"/>
    <mergeCell ref="N115:P115"/>
    <mergeCell ref="Q115:S115"/>
    <mergeCell ref="C116:P116"/>
    <mergeCell ref="Q116:S116"/>
    <mergeCell ref="C113:I113"/>
    <mergeCell ref="C113:I113"/>
    <mergeCell ref="K113:L113"/>
    <mergeCell ref="N113:P113"/>
    <mergeCell ref="K114:L114"/>
    <mergeCell ref="N114:P114"/>
    <mergeCell ref="Q114:S114"/>
    <mergeCell ref="C98:I98"/>
    <mergeCell ref="J98:O98"/>
    <mergeCell ref="P98:S98"/>
    <mergeCell ref="C107:I107"/>
    <mergeCell ref="J107:K107"/>
    <mergeCell ref="L107:S107"/>
    <mergeCell ref="C99:I99"/>
    <mergeCell ref="J99:O99"/>
    <mergeCell ref="C80:I80"/>
    <mergeCell ref="J80:O80"/>
    <mergeCell ref="P80:S80"/>
    <mergeCell ref="C82:I82"/>
    <mergeCell ref="J82:O82"/>
    <mergeCell ref="P82:S82"/>
    <mergeCell ref="C130:H130"/>
    <mergeCell ref="I130:J130"/>
    <mergeCell ref="K130:L130"/>
    <mergeCell ref="N130:P130"/>
    <mergeCell ref="Q130:S130"/>
    <mergeCell ref="N129:P129"/>
    <mergeCell ref="Q129:S129"/>
    <mergeCell ref="B131:P131"/>
    <mergeCell ref="Q131:S131"/>
    <mergeCell ref="C128:H128"/>
    <mergeCell ref="I128:J128"/>
    <mergeCell ref="K128:L128"/>
    <mergeCell ref="N128:P128"/>
    <mergeCell ref="Q128:S128"/>
    <mergeCell ref="C129:H129"/>
    <mergeCell ref="I129:J129"/>
    <mergeCell ref="K129:L129"/>
    <mergeCell ref="B187:P187"/>
    <mergeCell ref="Q187:S187"/>
    <mergeCell ref="C127:H127"/>
    <mergeCell ref="I127:J127"/>
    <mergeCell ref="K127:L127"/>
    <mergeCell ref="N127:P127"/>
    <mergeCell ref="Q127:S127"/>
    <mergeCell ref="C185:H185"/>
    <mergeCell ref="I185:J185"/>
    <mergeCell ref="C180:P180"/>
    <mergeCell ref="N185:P185"/>
    <mergeCell ref="Q185:S185"/>
    <mergeCell ref="C186:H186"/>
    <mergeCell ref="I186:J186"/>
    <mergeCell ref="K186:L186"/>
    <mergeCell ref="N186:P186"/>
    <mergeCell ref="Q186:S186"/>
    <mergeCell ref="A174:R174"/>
    <mergeCell ref="I190:K190"/>
    <mergeCell ref="H200:N201"/>
    <mergeCell ref="C184:H184"/>
    <mergeCell ref="I184:J184"/>
    <mergeCell ref="K184:L184"/>
    <mergeCell ref="N184:P184"/>
    <mergeCell ref="Q184:S184"/>
    <mergeCell ref="A182:R182"/>
    <mergeCell ref="K185:L185"/>
    <mergeCell ref="C163:I163"/>
    <mergeCell ref="J163:O163"/>
    <mergeCell ref="P163:S163"/>
    <mergeCell ref="C162:I162"/>
    <mergeCell ref="J162:O162"/>
    <mergeCell ref="P162:S162"/>
    <mergeCell ref="C171:P171"/>
    <mergeCell ref="Q171:S171"/>
    <mergeCell ref="W170:Y170"/>
    <mergeCell ref="C170:G170"/>
    <mergeCell ref="H170:I170"/>
    <mergeCell ref="J170:K170"/>
    <mergeCell ref="L170:N170"/>
    <mergeCell ref="O170:P170"/>
    <mergeCell ref="Q170:S170"/>
    <mergeCell ref="C169:G169"/>
    <mergeCell ref="H169:I169"/>
    <mergeCell ref="J169:K169"/>
    <mergeCell ref="L169:N169"/>
    <mergeCell ref="O169:P169"/>
    <mergeCell ref="Q169:S169"/>
    <mergeCell ref="B166:S166"/>
    <mergeCell ref="C168:G168"/>
    <mergeCell ref="H168:I168"/>
    <mergeCell ref="J168:K168"/>
    <mergeCell ref="L168:N168"/>
    <mergeCell ref="O168:P168"/>
    <mergeCell ref="Q168:S168"/>
    <mergeCell ref="C164:I164"/>
    <mergeCell ref="J164:O164"/>
    <mergeCell ref="P164:S164"/>
    <mergeCell ref="B159:S159"/>
    <mergeCell ref="C160:I160"/>
    <mergeCell ref="J160:O160"/>
    <mergeCell ref="P160:S160"/>
    <mergeCell ref="C161:I161"/>
    <mergeCell ref="J161:O161"/>
    <mergeCell ref="P161:S161"/>
    <mergeCell ref="C155:I155"/>
    <mergeCell ref="J155:O155"/>
    <mergeCell ref="P155:S155"/>
    <mergeCell ref="C157:I157"/>
    <mergeCell ref="J157:O157"/>
    <mergeCell ref="P157:S157"/>
    <mergeCell ref="C156:I156"/>
    <mergeCell ref="J156:O156"/>
    <mergeCell ref="P156:S156"/>
    <mergeCell ref="B152:S152"/>
    <mergeCell ref="C153:I153"/>
    <mergeCell ref="J153:O153"/>
    <mergeCell ref="P153:S153"/>
    <mergeCell ref="C154:I154"/>
    <mergeCell ref="J154:O154"/>
    <mergeCell ref="P154:S154"/>
    <mergeCell ref="I134:K134"/>
    <mergeCell ref="B144:G145"/>
    <mergeCell ref="M144:S145"/>
    <mergeCell ref="F148:M148"/>
    <mergeCell ref="F149:M149"/>
    <mergeCell ref="F150:M150"/>
    <mergeCell ref="C115:I115"/>
    <mergeCell ref="C108:K108"/>
    <mergeCell ref="L108:S108"/>
    <mergeCell ref="C105:I105"/>
    <mergeCell ref="J105:K105"/>
    <mergeCell ref="L105:S105"/>
    <mergeCell ref="C106:I106"/>
    <mergeCell ref="J106:K106"/>
    <mergeCell ref="L106:S106"/>
    <mergeCell ref="C114:I114"/>
    <mergeCell ref="P99:S99"/>
    <mergeCell ref="B102:S102"/>
    <mergeCell ref="C104:I104"/>
    <mergeCell ref="J104:K104"/>
    <mergeCell ref="L104:S104"/>
    <mergeCell ref="C97:I97"/>
    <mergeCell ref="J97:O97"/>
    <mergeCell ref="P97:S97"/>
    <mergeCell ref="C95:I95"/>
    <mergeCell ref="J95:O95"/>
    <mergeCell ref="P95:S95"/>
    <mergeCell ref="C96:I96"/>
    <mergeCell ref="J96:O96"/>
    <mergeCell ref="P96:S96"/>
    <mergeCell ref="B91:S91"/>
    <mergeCell ref="C93:I93"/>
    <mergeCell ref="J93:O93"/>
    <mergeCell ref="P93:S93"/>
    <mergeCell ref="C94:I94"/>
    <mergeCell ref="J94:O94"/>
    <mergeCell ref="P94:S94"/>
    <mergeCell ref="C88:I88"/>
    <mergeCell ref="J88:O88"/>
    <mergeCell ref="P88:S88"/>
    <mergeCell ref="C89:I89"/>
    <mergeCell ref="J89:O89"/>
    <mergeCell ref="P89:S89"/>
    <mergeCell ref="B85:S85"/>
    <mergeCell ref="C86:I86"/>
    <mergeCell ref="J86:O86"/>
    <mergeCell ref="P86:S86"/>
    <mergeCell ref="C87:I87"/>
    <mergeCell ref="J87:O87"/>
    <mergeCell ref="P87:S87"/>
    <mergeCell ref="C83:I83"/>
    <mergeCell ref="J83:O83"/>
    <mergeCell ref="P83:S83"/>
    <mergeCell ref="C81:I81"/>
    <mergeCell ref="J81:O81"/>
    <mergeCell ref="P81:S81"/>
    <mergeCell ref="C78:I78"/>
    <mergeCell ref="J78:O78"/>
    <mergeCell ref="P78:S78"/>
    <mergeCell ref="C79:I79"/>
    <mergeCell ref="J79:O79"/>
    <mergeCell ref="P79:S79"/>
    <mergeCell ref="F73:P73"/>
    <mergeCell ref="G74:N74"/>
    <mergeCell ref="B76:S76"/>
    <mergeCell ref="C77:I77"/>
    <mergeCell ref="J77:O77"/>
    <mergeCell ref="P77:S77"/>
    <mergeCell ref="B55:P55"/>
    <mergeCell ref="Q55:S55"/>
    <mergeCell ref="G58:H58"/>
    <mergeCell ref="B67:G68"/>
    <mergeCell ref="M67:S68"/>
    <mergeCell ref="G72:N72"/>
    <mergeCell ref="C53:H53"/>
    <mergeCell ref="I53:J53"/>
    <mergeCell ref="K53:M53"/>
    <mergeCell ref="N53:P53"/>
    <mergeCell ref="Q53:S53"/>
    <mergeCell ref="C54:H54"/>
    <mergeCell ref="I54:J54"/>
    <mergeCell ref="K54:M54"/>
    <mergeCell ref="N54:P54"/>
    <mergeCell ref="Q54:S54"/>
    <mergeCell ref="B50:S50"/>
    <mergeCell ref="C52:H52"/>
    <mergeCell ref="I52:J52"/>
    <mergeCell ref="K52:M52"/>
    <mergeCell ref="N52:P52"/>
    <mergeCell ref="Q52:S52"/>
    <mergeCell ref="C47:I47"/>
    <mergeCell ref="J47:K47"/>
    <mergeCell ref="L47:S47"/>
    <mergeCell ref="C48:I48"/>
    <mergeCell ref="J48:K48"/>
    <mergeCell ref="L48:S48"/>
    <mergeCell ref="G40:N40"/>
    <mergeCell ref="B43:S43"/>
    <mergeCell ref="C45:I45"/>
    <mergeCell ref="J45:K45"/>
    <mergeCell ref="L45:S45"/>
    <mergeCell ref="C46:I46"/>
    <mergeCell ref="J46:K46"/>
    <mergeCell ref="L46:S46"/>
    <mergeCell ref="B23:P23"/>
    <mergeCell ref="Q23:S23"/>
    <mergeCell ref="B33:G34"/>
    <mergeCell ref="M33:S34"/>
    <mergeCell ref="G38:N38"/>
    <mergeCell ref="G39:N39"/>
    <mergeCell ref="C21:H21"/>
    <mergeCell ref="I21:J21"/>
    <mergeCell ref="K21:M21"/>
    <mergeCell ref="N21:P21"/>
    <mergeCell ref="Q21:S21"/>
    <mergeCell ref="C22:H22"/>
    <mergeCell ref="I22:J22"/>
    <mergeCell ref="K22:M22"/>
    <mergeCell ref="N22:P22"/>
    <mergeCell ref="Q22:S22"/>
    <mergeCell ref="B16:P16"/>
    <mergeCell ref="Q16:S16"/>
    <mergeCell ref="B18:S18"/>
    <mergeCell ref="C20:H20"/>
    <mergeCell ref="I20:J20"/>
    <mergeCell ref="K20:M20"/>
    <mergeCell ref="N20:P20"/>
    <mergeCell ref="Q20:S20"/>
    <mergeCell ref="C14:H14"/>
    <mergeCell ref="I14:J14"/>
    <mergeCell ref="K14:M14"/>
    <mergeCell ref="N14:P14"/>
    <mergeCell ref="Q14:S14"/>
    <mergeCell ref="C15:H15"/>
    <mergeCell ref="I15:J15"/>
    <mergeCell ref="K15:M15"/>
    <mergeCell ref="N15:P15"/>
    <mergeCell ref="Q15:S15"/>
    <mergeCell ref="B11:S11"/>
    <mergeCell ref="C13:H13"/>
    <mergeCell ref="I13:J13"/>
    <mergeCell ref="K13:M13"/>
    <mergeCell ref="N13:P13"/>
    <mergeCell ref="Q13:S13"/>
    <mergeCell ref="I178:J178"/>
    <mergeCell ref="K178:S178"/>
    <mergeCell ref="C179:H179"/>
    <mergeCell ref="I179:J179"/>
    <mergeCell ref="K179:S179"/>
    <mergeCell ref="M2:S3"/>
    <mergeCell ref="B3:G3"/>
    <mergeCell ref="F6:M6"/>
    <mergeCell ref="F7:M7"/>
    <mergeCell ref="F8:M8"/>
    <mergeCell ref="Q180:S180"/>
    <mergeCell ref="B111:S111"/>
    <mergeCell ref="C176:H176"/>
    <mergeCell ref="I176:J176"/>
    <mergeCell ref="K176:S176"/>
    <mergeCell ref="C177:H177"/>
    <mergeCell ref="I177:J177"/>
    <mergeCell ref="K177:S177"/>
    <mergeCell ref="A125:R125"/>
    <mergeCell ref="C178:H178"/>
  </mergeCells>
  <pageMargins left="0.59055118110236227" right="0" top="0.39370078740157483" bottom="0" header="0" footer="0"/>
  <pageSetup paperSize="9" scale="85" fitToHeight="3" orientation="portrait" r:id="rId1"/>
  <headerFooter alignWithMargins="0"/>
  <rowBreaks count="2" manualBreakCount="2">
    <brk id="140" max="18" man="1"/>
    <brk id="18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10"/>
  </sheetPr>
  <dimension ref="A1:U45"/>
  <sheetViews>
    <sheetView showGridLines="0" topLeftCell="B16" zoomScaleNormal="100" workbookViewId="0">
      <selection activeCell="H57" sqref="H57"/>
    </sheetView>
  </sheetViews>
  <sheetFormatPr defaultRowHeight="13.2"/>
  <cols>
    <col min="1" max="1" width="3.33203125" hidden="1" customWidth="1"/>
    <col min="2" max="2" width="4.6640625" style="45" customWidth="1"/>
    <col min="3" max="6" width="4.6640625" style="9" customWidth="1"/>
    <col min="7" max="7" width="11.109375" style="9" customWidth="1"/>
    <col min="8" max="8" width="4.6640625" style="9" customWidth="1"/>
    <col min="9" max="9" width="3.44140625" style="9" customWidth="1"/>
    <col min="10" max="10" width="5.44140625" style="9" customWidth="1"/>
    <col min="11" max="11" width="4.6640625" style="9" customWidth="1"/>
    <col min="12" max="12" width="4.5546875" style="9" customWidth="1"/>
    <col min="13" max="13" width="6.109375" style="9" customWidth="1"/>
    <col min="14" max="18" width="4.6640625" style="9" customWidth="1"/>
    <col min="19" max="19" width="9.5546875" style="9" customWidth="1"/>
    <col min="20" max="20" width="4.6640625" customWidth="1"/>
    <col min="21" max="21" width="11" customWidth="1"/>
    <col min="22" max="22" width="10.88671875" customWidth="1"/>
  </cols>
  <sheetData>
    <row r="1" spans="2:21">
      <c r="B1" s="4"/>
      <c r="M1" s="11" t="s">
        <v>113</v>
      </c>
      <c r="N1" s="11"/>
      <c r="O1" s="11"/>
      <c r="P1" s="11"/>
      <c r="Q1" s="11"/>
      <c r="R1" s="12"/>
      <c r="S1" s="12"/>
      <c r="U1" s="1"/>
    </row>
    <row r="2" spans="2:21">
      <c r="B2" s="4"/>
      <c r="M2" s="567" t="s">
        <v>241</v>
      </c>
      <c r="N2" s="567"/>
      <c r="O2" s="567"/>
      <c r="P2" s="567"/>
      <c r="Q2" s="567"/>
      <c r="R2" s="567"/>
      <c r="S2" s="567"/>
      <c r="U2" s="1"/>
    </row>
    <row r="3" spans="2:21" ht="12.75" customHeight="1">
      <c r="B3" s="672"/>
      <c r="C3" s="672"/>
      <c r="D3" s="672"/>
      <c r="E3" s="672"/>
      <c r="F3" s="672"/>
      <c r="G3" s="672"/>
      <c r="M3" s="567"/>
      <c r="N3" s="567"/>
      <c r="O3" s="567"/>
      <c r="P3" s="567"/>
      <c r="Q3" s="567"/>
      <c r="R3" s="567"/>
      <c r="S3" s="567"/>
    </row>
    <row r="4" spans="2:21">
      <c r="B4" s="4"/>
      <c r="M4" s="11" t="s">
        <v>177</v>
      </c>
      <c r="N4" s="11"/>
      <c r="O4" s="11"/>
      <c r="P4" s="11"/>
      <c r="Q4" s="11"/>
      <c r="R4" s="12"/>
      <c r="S4" s="12"/>
    </row>
    <row r="5" spans="2:21" ht="12.75" customHeight="1">
      <c r="B5" s="4"/>
      <c r="M5" s="11" t="s">
        <v>66</v>
      </c>
      <c r="N5" s="11"/>
      <c r="O5" s="11"/>
      <c r="P5" s="11"/>
      <c r="Q5" s="11"/>
    </row>
    <row r="6" spans="2:21">
      <c r="F6" s="673" t="s">
        <v>24</v>
      </c>
      <c r="G6" s="673"/>
      <c r="H6" s="673"/>
      <c r="I6" s="673"/>
      <c r="J6" s="673"/>
      <c r="K6" s="673"/>
      <c r="L6" s="673"/>
      <c r="M6" s="673"/>
    </row>
    <row r="7" spans="2:21">
      <c r="B7" s="673" t="s">
        <v>242</v>
      </c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  <c r="S7" s="673"/>
    </row>
    <row r="8" spans="2:21" ht="13.5" customHeight="1">
      <c r="F8" s="674" t="s">
        <v>175</v>
      </c>
      <c r="G8" s="674"/>
      <c r="H8" s="674"/>
      <c r="I8" s="674"/>
      <c r="J8" s="674"/>
      <c r="K8" s="674"/>
      <c r="L8" s="674"/>
      <c r="M8" s="674"/>
    </row>
    <row r="9" spans="2:21" ht="19.5" customHeight="1"/>
    <row r="10" spans="2:21" ht="5.25" customHeight="1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36"/>
      <c r="R10" s="19"/>
      <c r="S10" s="19"/>
    </row>
    <row r="11" spans="2:21" ht="9.75" customHeight="1"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19"/>
      <c r="M11" s="19"/>
      <c r="N11" s="19"/>
      <c r="O11" s="19"/>
      <c r="P11" s="19"/>
      <c r="Q11" s="19"/>
      <c r="R11" s="19"/>
      <c r="S11" s="19"/>
    </row>
    <row r="12" spans="2:21" ht="15.75" customHeight="1">
      <c r="B12" s="618" t="s">
        <v>74</v>
      </c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</row>
    <row r="13" spans="2:21" ht="15.75" customHeight="1">
      <c r="B13" s="4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2:21" ht="35.25" customHeight="1">
      <c r="B14" s="31" t="s">
        <v>25</v>
      </c>
      <c r="C14" s="535" t="s">
        <v>26</v>
      </c>
      <c r="D14" s="535"/>
      <c r="E14" s="535"/>
      <c r="F14" s="535"/>
      <c r="G14" s="535"/>
      <c r="H14" s="535"/>
      <c r="I14" s="535" t="s">
        <v>28</v>
      </c>
      <c r="J14" s="535"/>
      <c r="K14" s="544" t="s">
        <v>161</v>
      </c>
      <c r="L14" s="545"/>
      <c r="M14" s="546"/>
      <c r="N14" s="535" t="s">
        <v>162</v>
      </c>
      <c r="O14" s="535"/>
      <c r="P14" s="535"/>
      <c r="Q14" s="535" t="s">
        <v>37</v>
      </c>
      <c r="R14" s="535"/>
      <c r="S14" s="535"/>
    </row>
    <row r="15" spans="2:21" ht="13.5" customHeight="1">
      <c r="B15" s="31">
        <v>1</v>
      </c>
      <c r="C15" s="535">
        <v>2</v>
      </c>
      <c r="D15" s="535"/>
      <c r="E15" s="535"/>
      <c r="F15" s="535"/>
      <c r="G15" s="535"/>
      <c r="H15" s="535"/>
      <c r="I15" s="535">
        <v>3</v>
      </c>
      <c r="J15" s="535"/>
      <c r="K15" s="544">
        <v>4</v>
      </c>
      <c r="L15" s="545"/>
      <c r="M15" s="546"/>
      <c r="N15" s="535">
        <v>5</v>
      </c>
      <c r="O15" s="535"/>
      <c r="P15" s="535"/>
      <c r="Q15" s="535">
        <v>6</v>
      </c>
      <c r="R15" s="535"/>
      <c r="S15" s="535"/>
    </row>
    <row r="16" spans="2:21" ht="18" customHeight="1">
      <c r="B16" s="31">
        <v>2</v>
      </c>
      <c r="C16" s="529" t="s">
        <v>174</v>
      </c>
      <c r="D16" s="530"/>
      <c r="E16" s="530"/>
      <c r="F16" s="530"/>
      <c r="G16" s="530"/>
      <c r="H16" s="531"/>
      <c r="I16" s="623" t="s">
        <v>31</v>
      </c>
      <c r="J16" s="624"/>
      <c r="K16" s="526">
        <v>7</v>
      </c>
      <c r="L16" s="527"/>
      <c r="M16" s="528"/>
      <c r="N16" s="526">
        <v>500</v>
      </c>
      <c r="O16" s="527"/>
      <c r="P16" s="528"/>
      <c r="Q16" s="526"/>
      <c r="R16" s="527"/>
      <c r="S16" s="528"/>
    </row>
    <row r="17" spans="2:21" ht="13.95" customHeight="1">
      <c r="B17" s="669" t="s">
        <v>57</v>
      </c>
      <c r="C17" s="670"/>
      <c r="D17" s="670"/>
      <c r="E17" s="670"/>
      <c r="F17" s="670"/>
      <c r="G17" s="670"/>
      <c r="H17" s="670"/>
      <c r="I17" s="670"/>
      <c r="J17" s="670"/>
      <c r="K17" s="670"/>
      <c r="L17" s="670"/>
      <c r="M17" s="670"/>
      <c r="N17" s="670"/>
      <c r="O17" s="670"/>
      <c r="P17" s="671"/>
      <c r="Q17" s="576">
        <f>Q16</f>
        <v>0</v>
      </c>
      <c r="R17" s="577"/>
      <c r="S17" s="578"/>
    </row>
    <row r="18" spans="2:21"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59"/>
      <c r="R18" s="59"/>
      <c r="S18" s="59"/>
    </row>
    <row r="19" spans="2:21">
      <c r="B19" s="618" t="s">
        <v>245</v>
      </c>
      <c r="C19" s="618"/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</row>
    <row r="20" spans="2:21">
      <c r="B20" s="46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spans="2:21" ht="26.4">
      <c r="B21" s="31" t="s">
        <v>25</v>
      </c>
      <c r="C21" s="535" t="s">
        <v>26</v>
      </c>
      <c r="D21" s="535"/>
      <c r="E21" s="535"/>
      <c r="F21" s="535"/>
      <c r="G21" s="535"/>
      <c r="H21" s="535"/>
      <c r="I21" s="535" t="s">
        <v>28</v>
      </c>
      <c r="J21" s="535"/>
      <c r="K21" s="544" t="s">
        <v>161</v>
      </c>
      <c r="L21" s="545"/>
      <c r="M21" s="546"/>
      <c r="N21" s="535" t="s">
        <v>162</v>
      </c>
      <c r="O21" s="535"/>
      <c r="P21" s="535"/>
      <c r="Q21" s="535" t="s">
        <v>37</v>
      </c>
      <c r="R21" s="535"/>
      <c r="S21" s="535"/>
    </row>
    <row r="22" spans="2:21">
      <c r="B22" s="31">
        <v>1</v>
      </c>
      <c r="C22" s="535">
        <v>2</v>
      </c>
      <c r="D22" s="535"/>
      <c r="E22" s="535"/>
      <c r="F22" s="535"/>
      <c r="G22" s="535"/>
      <c r="H22" s="535"/>
      <c r="I22" s="535">
        <v>3</v>
      </c>
      <c r="J22" s="535"/>
      <c r="K22" s="544">
        <v>4</v>
      </c>
      <c r="L22" s="545"/>
      <c r="M22" s="546"/>
      <c r="N22" s="535">
        <v>5</v>
      </c>
      <c r="O22" s="535"/>
      <c r="P22" s="535"/>
      <c r="Q22" s="535">
        <v>6</v>
      </c>
      <c r="R22" s="535"/>
      <c r="S22" s="535"/>
    </row>
    <row r="23" spans="2:21">
      <c r="B23" s="31">
        <v>1</v>
      </c>
      <c r="C23" s="529" t="s">
        <v>246</v>
      </c>
      <c r="D23" s="530"/>
      <c r="E23" s="530"/>
      <c r="F23" s="530"/>
      <c r="G23" s="530"/>
      <c r="H23" s="531"/>
      <c r="I23" s="623" t="s">
        <v>252</v>
      </c>
      <c r="J23" s="624"/>
      <c r="K23" s="526">
        <v>3</v>
      </c>
      <c r="L23" s="527"/>
      <c r="M23" s="528"/>
      <c r="N23" s="675">
        <f>Q23/K23</f>
        <v>0</v>
      </c>
      <c r="O23" s="676"/>
      <c r="P23" s="677"/>
      <c r="Q23" s="539">
        <v>0</v>
      </c>
      <c r="R23" s="540"/>
      <c r="S23" s="541"/>
    </row>
    <row r="24" spans="2:21">
      <c r="B24" s="669" t="s">
        <v>57</v>
      </c>
      <c r="C24" s="670"/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N24" s="670"/>
      <c r="O24" s="670"/>
      <c r="P24" s="671"/>
      <c r="Q24" s="576">
        <f>SUM(Q23:S23)</f>
        <v>0</v>
      </c>
      <c r="R24" s="577"/>
      <c r="S24" s="578"/>
    </row>
    <row r="25" spans="2:21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240"/>
      <c r="R25" s="240"/>
      <c r="S25" s="240"/>
    </row>
    <row r="26" spans="2:21">
      <c r="B26" s="618" t="s">
        <v>72</v>
      </c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</row>
    <row r="27" spans="2:21">
      <c r="B27" s="46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2:21" ht="26.4">
      <c r="B28" s="31" t="s">
        <v>25</v>
      </c>
      <c r="C28" s="535" t="s">
        <v>26</v>
      </c>
      <c r="D28" s="535"/>
      <c r="E28" s="535"/>
      <c r="F28" s="535"/>
      <c r="G28" s="535"/>
      <c r="H28" s="535"/>
      <c r="I28" s="535" t="s">
        <v>28</v>
      </c>
      <c r="J28" s="535"/>
      <c r="K28" s="544" t="s">
        <v>161</v>
      </c>
      <c r="L28" s="545"/>
      <c r="M28" s="546"/>
      <c r="N28" s="535" t="s">
        <v>162</v>
      </c>
      <c r="O28" s="535"/>
      <c r="P28" s="535"/>
      <c r="Q28" s="535" t="s">
        <v>37</v>
      </c>
      <c r="R28" s="535"/>
      <c r="S28" s="535"/>
    </row>
    <row r="29" spans="2:21">
      <c r="B29" s="31">
        <v>1</v>
      </c>
      <c r="C29" s="535">
        <v>2</v>
      </c>
      <c r="D29" s="535"/>
      <c r="E29" s="535"/>
      <c r="F29" s="535"/>
      <c r="G29" s="535"/>
      <c r="H29" s="535"/>
      <c r="I29" s="535">
        <v>3</v>
      </c>
      <c r="J29" s="535"/>
      <c r="K29" s="544">
        <v>4</v>
      </c>
      <c r="L29" s="545"/>
      <c r="M29" s="546"/>
      <c r="N29" s="535">
        <v>5</v>
      </c>
      <c r="O29" s="535"/>
      <c r="P29" s="535"/>
      <c r="Q29" s="535">
        <v>6</v>
      </c>
      <c r="R29" s="535"/>
      <c r="S29" s="535"/>
    </row>
    <row r="30" spans="2:21">
      <c r="B30" s="31">
        <v>1</v>
      </c>
      <c r="C30" s="529" t="s">
        <v>178</v>
      </c>
      <c r="D30" s="530"/>
      <c r="E30" s="530"/>
      <c r="F30" s="530"/>
      <c r="G30" s="530"/>
      <c r="H30" s="531"/>
      <c r="I30" s="623" t="s">
        <v>186</v>
      </c>
      <c r="J30" s="624"/>
      <c r="K30" s="526">
        <v>10</v>
      </c>
      <c r="L30" s="527"/>
      <c r="M30" s="528"/>
      <c r="N30" s="539">
        <v>87</v>
      </c>
      <c r="O30" s="540"/>
      <c r="P30" s="541"/>
      <c r="Q30" s="539"/>
      <c r="R30" s="540"/>
      <c r="S30" s="541"/>
      <c r="U30">
        <f>K30*N30</f>
        <v>870</v>
      </c>
    </row>
    <row r="31" spans="2:21">
      <c r="B31" s="31">
        <v>2</v>
      </c>
      <c r="C31" s="529" t="s">
        <v>206</v>
      </c>
      <c r="D31" s="530"/>
      <c r="E31" s="530"/>
      <c r="F31" s="530"/>
      <c r="G31" s="530"/>
      <c r="H31" s="531"/>
      <c r="I31" s="623" t="s">
        <v>186</v>
      </c>
      <c r="J31" s="624"/>
      <c r="K31" s="526" t="s">
        <v>207</v>
      </c>
      <c r="L31" s="527"/>
      <c r="M31" s="528"/>
      <c r="N31" s="539" t="s">
        <v>207</v>
      </c>
      <c r="O31" s="540"/>
      <c r="P31" s="541"/>
      <c r="Q31" s="539"/>
      <c r="R31" s="540"/>
      <c r="S31" s="541"/>
    </row>
    <row r="32" spans="2:21">
      <c r="B32" s="669" t="s">
        <v>57</v>
      </c>
      <c r="C32" s="670"/>
      <c r="D32" s="670"/>
      <c r="E32" s="670"/>
      <c r="F32" s="670"/>
      <c r="G32" s="670"/>
      <c r="H32" s="670"/>
      <c r="I32" s="670"/>
      <c r="J32" s="670"/>
      <c r="K32" s="670"/>
      <c r="L32" s="670"/>
      <c r="M32" s="670"/>
      <c r="N32" s="670"/>
      <c r="O32" s="670"/>
      <c r="P32" s="671"/>
      <c r="Q32" s="576">
        <f>SUM(Q30:S31)</f>
        <v>0</v>
      </c>
      <c r="R32" s="577"/>
      <c r="S32" s="578"/>
    </row>
    <row r="33" spans="2:19">
      <c r="B33" s="51"/>
      <c r="C33" s="19"/>
      <c r="D33" s="19"/>
      <c r="E33" s="19"/>
      <c r="F33" s="19"/>
      <c r="G33" s="19"/>
      <c r="H33" s="19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2:19">
      <c r="B34" s="52"/>
      <c r="D34" s="49" t="s">
        <v>188</v>
      </c>
      <c r="F34" s="42"/>
      <c r="G34" s="140">
        <f>Q17+Q32+Q24</f>
        <v>0</v>
      </c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19">
      <c r="B35" s="52"/>
      <c r="D35" s="49"/>
      <c r="F35" s="42"/>
      <c r="G35" s="21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</row>
    <row r="36" spans="2:19">
      <c r="B36" s="53"/>
      <c r="C36" s="19"/>
      <c r="D36" s="19"/>
      <c r="E36" s="19"/>
      <c r="F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</row>
    <row r="37" spans="2:19">
      <c r="B37" s="11" t="s">
        <v>95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 t="s">
        <v>60</v>
      </c>
      <c r="N37" s="19"/>
      <c r="O37" s="19"/>
      <c r="P37" s="19"/>
      <c r="Q37" s="19"/>
      <c r="R37" s="19"/>
      <c r="S37" s="19"/>
    </row>
    <row r="38" spans="2:19">
      <c r="B38" s="1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</row>
    <row r="39" spans="2:19">
      <c r="B39" s="11" t="s">
        <v>96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 t="s">
        <v>131</v>
      </c>
      <c r="N39" s="19"/>
      <c r="O39" s="19"/>
      <c r="P39" s="43" t="s">
        <v>61</v>
      </c>
      <c r="Q39" s="19"/>
      <c r="S39" s="19"/>
    </row>
    <row r="40" spans="2:19">
      <c r="C40"/>
      <c r="D40" s="19"/>
      <c r="E40" s="19"/>
      <c r="F40" s="19"/>
      <c r="G40" s="19"/>
      <c r="H40" s="19"/>
    </row>
    <row r="44" spans="2:19">
      <c r="B44" s="50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</row>
    <row r="45" spans="2:19">
      <c r="C45" s="44"/>
      <c r="D45" s="44"/>
      <c r="E45" s="44"/>
      <c r="F45" s="44"/>
      <c r="G45" s="44"/>
      <c r="H45" s="44"/>
    </row>
  </sheetData>
  <mergeCells count="64">
    <mergeCell ref="B19:S19"/>
    <mergeCell ref="C21:H21"/>
    <mergeCell ref="Q23:S23"/>
    <mergeCell ref="B24:P24"/>
    <mergeCell ref="Q24:S24"/>
    <mergeCell ref="C23:H23"/>
    <mergeCell ref="I23:J23"/>
    <mergeCell ref="K23:M23"/>
    <mergeCell ref="N23:P23"/>
    <mergeCell ref="B3:G3"/>
    <mergeCell ref="F6:M6"/>
    <mergeCell ref="M2:S3"/>
    <mergeCell ref="F8:M8"/>
    <mergeCell ref="B7:S7"/>
    <mergeCell ref="C14:H14"/>
    <mergeCell ref="N14:P14"/>
    <mergeCell ref="I14:J14"/>
    <mergeCell ref="I16:J16"/>
    <mergeCell ref="B12:S12"/>
    <mergeCell ref="Q17:S17"/>
    <mergeCell ref="N16:P16"/>
    <mergeCell ref="C16:H16"/>
    <mergeCell ref="Q14:S14"/>
    <mergeCell ref="K14:M14"/>
    <mergeCell ref="K15:M15"/>
    <mergeCell ref="K16:M16"/>
    <mergeCell ref="C15:H15"/>
    <mergeCell ref="I15:J15"/>
    <mergeCell ref="B26:S26"/>
    <mergeCell ref="I21:J21"/>
    <mergeCell ref="K21:M21"/>
    <mergeCell ref="N21:P21"/>
    <mergeCell ref="I22:J22"/>
    <mergeCell ref="K22:M22"/>
    <mergeCell ref="N22:P22"/>
    <mergeCell ref="Q21:S21"/>
    <mergeCell ref="C22:H22"/>
    <mergeCell ref="K28:M28"/>
    <mergeCell ref="I28:J28"/>
    <mergeCell ref="C28:H28"/>
    <mergeCell ref="Q22:S22"/>
    <mergeCell ref="I31:J31"/>
    <mergeCell ref="K31:M31"/>
    <mergeCell ref="N31:P31"/>
    <mergeCell ref="N28:P28"/>
    <mergeCell ref="Q31:S31"/>
    <mergeCell ref="Q28:S28"/>
    <mergeCell ref="C31:H31"/>
    <mergeCell ref="N30:P30"/>
    <mergeCell ref="I29:J29"/>
    <mergeCell ref="C29:H29"/>
    <mergeCell ref="C30:H30"/>
    <mergeCell ref="I30:J30"/>
    <mergeCell ref="N29:P29"/>
    <mergeCell ref="Q15:S15"/>
    <mergeCell ref="Q16:S16"/>
    <mergeCell ref="B17:P17"/>
    <mergeCell ref="N15:P15"/>
    <mergeCell ref="Q32:S32"/>
    <mergeCell ref="Q30:S30"/>
    <mergeCell ref="K29:M29"/>
    <mergeCell ref="K30:M30"/>
    <mergeCell ref="Q29:S29"/>
    <mergeCell ref="B32:P32"/>
  </mergeCells>
  <phoneticPr fontId="2" type="noConversion"/>
  <pageMargins left="0.59055118110236227" right="0" top="0.39370078740157483" bottom="0" header="0" footer="0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10"/>
  </sheetPr>
  <dimension ref="A1:U38"/>
  <sheetViews>
    <sheetView showGridLines="0" topLeftCell="B19" zoomScaleNormal="100" workbookViewId="0">
      <selection activeCell="K28" sqref="K28"/>
    </sheetView>
  </sheetViews>
  <sheetFormatPr defaultRowHeight="13.2" outlineLevelRow="1"/>
  <cols>
    <col min="1" max="1" width="3.33203125" hidden="1" customWidth="1"/>
    <col min="2" max="2" width="4.6640625" style="45" customWidth="1"/>
    <col min="3" max="6" width="4.6640625" style="9" customWidth="1"/>
    <col min="7" max="7" width="11.109375" style="9" customWidth="1"/>
    <col min="8" max="8" width="4.6640625" style="9" customWidth="1"/>
    <col min="9" max="9" width="3.44140625" style="9" customWidth="1"/>
    <col min="10" max="10" width="5.44140625" style="9" customWidth="1"/>
    <col min="11" max="11" width="4.6640625" style="9" customWidth="1"/>
    <col min="12" max="12" width="4.5546875" style="9" customWidth="1"/>
    <col min="13" max="13" width="6.109375" style="9" customWidth="1"/>
    <col min="14" max="18" width="4.6640625" style="9" customWidth="1"/>
    <col min="19" max="19" width="9.5546875" style="9" customWidth="1"/>
    <col min="20" max="20" width="4.6640625" customWidth="1"/>
    <col min="21" max="21" width="11" customWidth="1"/>
    <col min="22" max="22" width="10.88671875" customWidth="1"/>
  </cols>
  <sheetData>
    <row r="1" spans="2:21">
      <c r="B1" s="4"/>
      <c r="M1" s="11" t="s">
        <v>113</v>
      </c>
      <c r="N1" s="11"/>
      <c r="O1" s="11"/>
      <c r="P1" s="11"/>
      <c r="Q1" s="11"/>
      <c r="R1" s="12"/>
      <c r="S1" s="12"/>
      <c r="U1" s="1"/>
    </row>
    <row r="2" spans="2:21" ht="12.75" customHeight="1">
      <c r="B2" s="4"/>
      <c r="M2" s="567" t="s">
        <v>241</v>
      </c>
      <c r="N2" s="567"/>
      <c r="O2" s="567"/>
      <c r="P2" s="567"/>
      <c r="Q2" s="567"/>
      <c r="R2" s="567"/>
      <c r="S2" s="567"/>
      <c r="U2" s="1"/>
    </row>
    <row r="3" spans="2:21" ht="12.75" customHeight="1">
      <c r="B3" s="672"/>
      <c r="C3" s="672"/>
      <c r="D3" s="672"/>
      <c r="E3" s="672"/>
      <c r="F3" s="672"/>
      <c r="G3" s="672"/>
      <c r="M3" s="567"/>
      <c r="N3" s="567"/>
      <c r="O3" s="567"/>
      <c r="P3" s="567"/>
      <c r="Q3" s="567"/>
      <c r="R3" s="567"/>
      <c r="S3" s="567"/>
    </row>
    <row r="4" spans="2:21">
      <c r="B4" s="4"/>
      <c r="M4" s="11" t="s">
        <v>177</v>
      </c>
      <c r="N4" s="11"/>
      <c r="O4" s="11"/>
      <c r="P4" s="11"/>
      <c r="Q4" s="11"/>
      <c r="R4" s="12"/>
      <c r="S4" s="12"/>
    </row>
    <row r="5" spans="2:21" ht="12.75" customHeight="1">
      <c r="B5" s="4"/>
      <c r="M5" s="11" t="s">
        <v>66</v>
      </c>
      <c r="N5" s="11"/>
      <c r="O5" s="11"/>
      <c r="P5" s="11"/>
      <c r="Q5" s="11"/>
    </row>
    <row r="6" spans="2:21">
      <c r="F6" s="673" t="s">
        <v>24</v>
      </c>
      <c r="G6" s="673"/>
      <c r="H6" s="673"/>
      <c r="I6" s="673"/>
      <c r="J6" s="673"/>
      <c r="K6" s="673"/>
      <c r="L6" s="673"/>
      <c r="M6" s="673"/>
    </row>
    <row r="7" spans="2:21">
      <c r="B7" s="673" t="s">
        <v>242</v>
      </c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  <c r="S7" s="673"/>
    </row>
    <row r="8" spans="2:21" ht="13.5" customHeight="1">
      <c r="F8" s="674" t="s">
        <v>175</v>
      </c>
      <c r="G8" s="674"/>
      <c r="H8" s="674"/>
      <c r="I8" s="674"/>
      <c r="J8" s="674"/>
      <c r="K8" s="674"/>
      <c r="L8" s="674"/>
      <c r="M8" s="674"/>
    </row>
    <row r="9" spans="2:21" ht="19.5" customHeight="1"/>
    <row r="10" spans="2:21" ht="5.25" customHeight="1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36"/>
      <c r="R10" s="19"/>
      <c r="S10" s="19"/>
    </row>
    <row r="11" spans="2:21" ht="9.75" customHeight="1"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19"/>
      <c r="M11" s="19"/>
      <c r="N11" s="19"/>
      <c r="O11" s="19"/>
      <c r="P11" s="19"/>
      <c r="Q11" s="19"/>
      <c r="R11" s="19"/>
      <c r="S11" s="19"/>
    </row>
    <row r="12" spans="2:21" ht="15.75" customHeight="1">
      <c r="B12" s="618" t="s">
        <v>74</v>
      </c>
      <c r="C12" s="618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</row>
    <row r="13" spans="2:21" ht="15.75" customHeight="1">
      <c r="B13" s="46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2:21" ht="35.25" customHeight="1">
      <c r="B14" s="31" t="s">
        <v>25</v>
      </c>
      <c r="C14" s="535" t="s">
        <v>26</v>
      </c>
      <c r="D14" s="535"/>
      <c r="E14" s="535"/>
      <c r="F14" s="535"/>
      <c r="G14" s="535"/>
      <c r="H14" s="535"/>
      <c r="I14" s="535" t="s">
        <v>28</v>
      </c>
      <c r="J14" s="535"/>
      <c r="K14" s="544" t="s">
        <v>161</v>
      </c>
      <c r="L14" s="545"/>
      <c r="M14" s="546"/>
      <c r="N14" s="535" t="s">
        <v>162</v>
      </c>
      <c r="O14" s="535"/>
      <c r="P14" s="535"/>
      <c r="Q14" s="535" t="s">
        <v>37</v>
      </c>
      <c r="R14" s="535"/>
      <c r="S14" s="535"/>
    </row>
    <row r="15" spans="2:21" ht="13.5" customHeight="1">
      <c r="B15" s="31">
        <v>1</v>
      </c>
      <c r="C15" s="535">
        <v>2</v>
      </c>
      <c r="D15" s="535"/>
      <c r="E15" s="535"/>
      <c r="F15" s="535"/>
      <c r="G15" s="535"/>
      <c r="H15" s="535"/>
      <c r="I15" s="535">
        <v>3</v>
      </c>
      <c r="J15" s="535"/>
      <c r="K15" s="544">
        <v>4</v>
      </c>
      <c r="L15" s="545"/>
      <c r="M15" s="546"/>
      <c r="N15" s="535">
        <v>5</v>
      </c>
      <c r="O15" s="535"/>
      <c r="P15" s="535"/>
      <c r="Q15" s="535">
        <v>6</v>
      </c>
      <c r="R15" s="535"/>
      <c r="S15" s="535"/>
    </row>
    <row r="16" spans="2:21" ht="18" customHeight="1">
      <c r="B16" s="31">
        <v>2</v>
      </c>
      <c r="C16" s="529" t="s">
        <v>218</v>
      </c>
      <c r="D16" s="530"/>
      <c r="E16" s="530"/>
      <c r="F16" s="530"/>
      <c r="G16" s="530"/>
      <c r="H16" s="531"/>
      <c r="I16" s="623" t="s">
        <v>223</v>
      </c>
      <c r="J16" s="624"/>
      <c r="K16" s="526" t="s">
        <v>207</v>
      </c>
      <c r="L16" s="527"/>
      <c r="M16" s="528"/>
      <c r="N16" s="526" t="s">
        <v>207</v>
      </c>
      <c r="O16" s="527"/>
      <c r="P16" s="528"/>
      <c r="Q16" s="526"/>
      <c r="R16" s="527"/>
      <c r="S16" s="528"/>
    </row>
    <row r="17" spans="2:21" ht="51" customHeight="1">
      <c r="B17" s="31">
        <v>3</v>
      </c>
      <c r="C17" s="529" t="s">
        <v>211</v>
      </c>
      <c r="D17" s="530"/>
      <c r="E17" s="530"/>
      <c r="F17" s="530"/>
      <c r="G17" s="530"/>
      <c r="H17" s="531"/>
      <c r="I17" s="623" t="s">
        <v>222</v>
      </c>
      <c r="J17" s="624"/>
      <c r="K17" s="526" t="s">
        <v>207</v>
      </c>
      <c r="L17" s="527"/>
      <c r="M17" s="528"/>
      <c r="N17" s="526" t="s">
        <v>207</v>
      </c>
      <c r="O17" s="527"/>
      <c r="P17" s="528"/>
      <c r="Q17" s="526"/>
      <c r="R17" s="527"/>
      <c r="S17" s="528"/>
    </row>
    <row r="18" spans="2:21" ht="13.95" customHeight="1">
      <c r="B18" s="669" t="s">
        <v>57</v>
      </c>
      <c r="C18" s="670"/>
      <c r="D18" s="670"/>
      <c r="E18" s="670"/>
      <c r="F18" s="670"/>
      <c r="G18" s="670"/>
      <c r="H18" s="670"/>
      <c r="I18" s="670"/>
      <c r="J18" s="670"/>
      <c r="K18" s="670"/>
      <c r="L18" s="670"/>
      <c r="M18" s="670"/>
      <c r="N18" s="670"/>
      <c r="O18" s="670"/>
      <c r="P18" s="671"/>
      <c r="Q18" s="576">
        <f>Q16+Q17</f>
        <v>0</v>
      </c>
      <c r="R18" s="577"/>
      <c r="S18" s="578"/>
    </row>
    <row r="19" spans="2:21"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59"/>
      <c r="R19" s="59"/>
      <c r="S19" s="59"/>
    </row>
    <row r="20" spans="2:21" outlineLevel="1">
      <c r="B20" s="618" t="s">
        <v>74</v>
      </c>
      <c r="C20" s="618"/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</row>
    <row r="21" spans="2:21" outlineLevel="1">
      <c r="B21" s="46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</row>
    <row r="22" spans="2:21" ht="26.4" outlineLevel="1">
      <c r="B22" s="31" t="s">
        <v>25</v>
      </c>
      <c r="C22" s="535" t="s">
        <v>26</v>
      </c>
      <c r="D22" s="535"/>
      <c r="E22" s="535"/>
      <c r="F22" s="535"/>
      <c r="G22" s="535"/>
      <c r="H22" s="535"/>
      <c r="I22" s="535" t="s">
        <v>28</v>
      </c>
      <c r="J22" s="535"/>
      <c r="K22" s="544" t="s">
        <v>161</v>
      </c>
      <c r="L22" s="545"/>
      <c r="M22" s="546"/>
      <c r="N22" s="535" t="s">
        <v>162</v>
      </c>
      <c r="O22" s="535"/>
      <c r="P22" s="535"/>
      <c r="Q22" s="535" t="s">
        <v>37</v>
      </c>
      <c r="R22" s="535"/>
      <c r="S22" s="535"/>
    </row>
    <row r="23" spans="2:21" outlineLevel="1">
      <c r="B23" s="31">
        <v>1</v>
      </c>
      <c r="C23" s="535">
        <v>2</v>
      </c>
      <c r="D23" s="535"/>
      <c r="E23" s="535"/>
      <c r="F23" s="535"/>
      <c r="G23" s="535"/>
      <c r="H23" s="535"/>
      <c r="I23" s="535">
        <v>3</v>
      </c>
      <c r="J23" s="535"/>
      <c r="K23" s="544">
        <v>4</v>
      </c>
      <c r="L23" s="545"/>
      <c r="M23" s="546"/>
      <c r="N23" s="535">
        <v>5</v>
      </c>
      <c r="O23" s="535"/>
      <c r="P23" s="535"/>
      <c r="Q23" s="535">
        <v>6</v>
      </c>
      <c r="R23" s="535"/>
      <c r="S23" s="535"/>
    </row>
    <row r="24" spans="2:21" ht="12.75" customHeight="1" outlineLevel="1">
      <c r="B24" s="31">
        <v>2</v>
      </c>
      <c r="C24" s="529" t="s">
        <v>219</v>
      </c>
      <c r="D24" s="530"/>
      <c r="E24" s="530"/>
      <c r="F24" s="530"/>
      <c r="G24" s="530"/>
      <c r="H24" s="531"/>
      <c r="I24" s="623" t="s">
        <v>85</v>
      </c>
      <c r="J24" s="624"/>
      <c r="K24" s="526" t="s">
        <v>207</v>
      </c>
      <c r="L24" s="527"/>
      <c r="M24" s="528"/>
      <c r="N24" s="526" t="s">
        <v>207</v>
      </c>
      <c r="O24" s="527"/>
      <c r="P24" s="528"/>
      <c r="Q24" s="526"/>
      <c r="R24" s="527"/>
      <c r="S24" s="528"/>
      <c r="U24" t="e">
        <f>K24*N24</f>
        <v>#VALUE!</v>
      </c>
    </row>
    <row r="25" spans="2:21" outlineLevel="1">
      <c r="B25" s="669" t="s">
        <v>57</v>
      </c>
      <c r="C25" s="670"/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N25" s="670"/>
      <c r="O25" s="670"/>
      <c r="P25" s="671"/>
      <c r="Q25" s="576">
        <f>SUM(Q24:S24)</f>
        <v>0</v>
      </c>
      <c r="R25" s="577"/>
      <c r="S25" s="578"/>
    </row>
    <row r="26" spans="2:21">
      <c r="B26" s="51"/>
      <c r="C26" s="19"/>
      <c r="D26" s="19"/>
      <c r="E26" s="19"/>
      <c r="F26" s="19"/>
      <c r="G26" s="19"/>
      <c r="H26" s="19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2:21">
      <c r="B27" s="52"/>
      <c r="D27" s="49" t="s">
        <v>188</v>
      </c>
      <c r="F27" s="42"/>
      <c r="G27" s="140">
        <f>Q18+Q25</f>
        <v>0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  <row r="28" spans="2:21">
      <c r="B28" s="52"/>
      <c r="D28" s="49"/>
      <c r="F28" s="42"/>
      <c r="G28" s="21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</row>
    <row r="29" spans="2:21">
      <c r="B29" s="53"/>
      <c r="C29" s="19"/>
      <c r="D29" s="19"/>
      <c r="E29" s="19"/>
      <c r="F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</row>
    <row r="30" spans="2:21">
      <c r="B30" s="11" t="s">
        <v>95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 t="s">
        <v>60</v>
      </c>
      <c r="N30" s="19"/>
      <c r="O30" s="19"/>
      <c r="P30" s="19"/>
      <c r="Q30" s="19"/>
      <c r="R30" s="19"/>
      <c r="S30" s="19"/>
    </row>
    <row r="31" spans="2:21">
      <c r="B31" s="1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2:21">
      <c r="B32" s="11" t="s">
        <v>96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 t="s">
        <v>131</v>
      </c>
      <c r="N32" s="19"/>
      <c r="O32" s="19"/>
      <c r="P32" s="43" t="s">
        <v>61</v>
      </c>
      <c r="Q32" s="19"/>
      <c r="S32" s="19"/>
    </row>
    <row r="33" spans="2:19">
      <c r="C33"/>
      <c r="D33" s="19"/>
      <c r="E33" s="19"/>
      <c r="F33" s="19"/>
      <c r="G33" s="19"/>
      <c r="H33" s="19"/>
    </row>
    <row r="37" spans="2:19">
      <c r="B37" s="50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</row>
    <row r="38" spans="2:19">
      <c r="C38" s="44"/>
      <c r="D38" s="44"/>
      <c r="E38" s="44"/>
      <c r="F38" s="44"/>
      <c r="G38" s="44"/>
      <c r="H38" s="44"/>
    </row>
  </sheetData>
  <mergeCells count="46">
    <mergeCell ref="B18:P18"/>
    <mergeCell ref="Q18:S18"/>
    <mergeCell ref="C14:H14"/>
    <mergeCell ref="I14:J14"/>
    <mergeCell ref="K14:M14"/>
    <mergeCell ref="N14:P14"/>
    <mergeCell ref="K15:M15"/>
    <mergeCell ref="C16:H16"/>
    <mergeCell ref="K16:M16"/>
    <mergeCell ref="Q14:S14"/>
    <mergeCell ref="M2:S3"/>
    <mergeCell ref="B12:S12"/>
    <mergeCell ref="Q16:S16"/>
    <mergeCell ref="B3:G3"/>
    <mergeCell ref="F6:M6"/>
    <mergeCell ref="C15:H15"/>
    <mergeCell ref="F8:M8"/>
    <mergeCell ref="I15:J15"/>
    <mergeCell ref="B7:S7"/>
    <mergeCell ref="Q15:S15"/>
    <mergeCell ref="B20:S20"/>
    <mergeCell ref="C22:H22"/>
    <mergeCell ref="I22:J22"/>
    <mergeCell ref="K22:M22"/>
    <mergeCell ref="N22:P22"/>
    <mergeCell ref="Q22:S22"/>
    <mergeCell ref="N15:P15"/>
    <mergeCell ref="I16:J16"/>
    <mergeCell ref="N16:P16"/>
    <mergeCell ref="N23:P23"/>
    <mergeCell ref="Q23:S23"/>
    <mergeCell ref="C24:H24"/>
    <mergeCell ref="I24:J24"/>
    <mergeCell ref="K24:M24"/>
    <mergeCell ref="N24:P24"/>
    <mergeCell ref="Q24:S24"/>
    <mergeCell ref="B25:P25"/>
    <mergeCell ref="Q25:S25"/>
    <mergeCell ref="C17:H17"/>
    <mergeCell ref="I17:J17"/>
    <mergeCell ref="K17:M17"/>
    <mergeCell ref="N17:P17"/>
    <mergeCell ref="Q17:S17"/>
    <mergeCell ref="C23:H23"/>
    <mergeCell ref="I23:J23"/>
    <mergeCell ref="K23:M23"/>
  </mergeCells>
  <phoneticPr fontId="2" type="noConversion"/>
  <pageMargins left="0.59055118110236227" right="0" top="0.39370078740157483" bottom="0" header="0" footer="0"/>
  <pageSetup paperSize="9" scale="9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33"/>
  </sheetPr>
  <dimension ref="A1:Y143"/>
  <sheetViews>
    <sheetView showGridLines="0" view="pageBreakPreview" topLeftCell="B1" zoomScale="60" zoomScaleNormal="100" workbookViewId="0">
      <selection activeCell="U127" sqref="U127"/>
    </sheetView>
  </sheetViews>
  <sheetFormatPr defaultRowHeight="13.2" outlineLevelRow="1"/>
  <cols>
    <col min="1" max="1" width="3.33203125" hidden="1" customWidth="1"/>
    <col min="2" max="2" width="4.6640625" style="45" customWidth="1"/>
    <col min="3" max="6" width="4.6640625" style="9" customWidth="1"/>
    <col min="7" max="7" width="11.109375" style="9" customWidth="1"/>
    <col min="8" max="8" width="4.6640625" style="9" customWidth="1"/>
    <col min="9" max="9" width="3.44140625" style="9" customWidth="1"/>
    <col min="10" max="10" width="5.44140625" style="9" customWidth="1"/>
    <col min="11" max="11" width="4.6640625" style="9" customWidth="1"/>
    <col min="12" max="12" width="4.5546875" style="9" customWidth="1"/>
    <col min="13" max="13" width="6.109375" style="9" customWidth="1"/>
    <col min="14" max="18" width="4.6640625" style="9" customWidth="1"/>
    <col min="19" max="19" width="9.5546875" style="9" customWidth="1"/>
    <col min="20" max="20" width="4.6640625" customWidth="1"/>
    <col min="21" max="21" width="11" customWidth="1"/>
    <col min="22" max="22" width="10.88671875" customWidth="1"/>
  </cols>
  <sheetData>
    <row r="1" spans="2:21">
      <c r="B1" s="4"/>
      <c r="M1" s="11" t="s">
        <v>113</v>
      </c>
      <c r="N1" s="11"/>
      <c r="O1" s="11"/>
      <c r="P1" s="11"/>
      <c r="Q1" s="11"/>
      <c r="R1" s="12"/>
      <c r="S1" s="12"/>
      <c r="U1" s="1"/>
    </row>
    <row r="2" spans="2:21" ht="12.75" customHeight="1">
      <c r="B2" s="672"/>
      <c r="C2" s="672"/>
      <c r="D2" s="672"/>
      <c r="E2" s="672"/>
      <c r="F2" s="672"/>
      <c r="G2" s="672"/>
      <c r="M2" s="567" t="s">
        <v>241</v>
      </c>
      <c r="N2" s="567"/>
      <c r="O2" s="567"/>
      <c r="P2" s="567"/>
      <c r="Q2" s="567"/>
      <c r="R2" s="567"/>
      <c r="S2" s="567"/>
    </row>
    <row r="3" spans="2:21" ht="24.75" customHeight="1">
      <c r="B3" s="672"/>
      <c r="C3" s="672"/>
      <c r="D3" s="672"/>
      <c r="E3" s="672"/>
      <c r="F3" s="672"/>
      <c r="G3" s="672"/>
      <c r="M3" s="567"/>
      <c r="N3" s="567"/>
      <c r="O3" s="567"/>
      <c r="P3" s="567"/>
      <c r="Q3" s="567"/>
      <c r="R3" s="567"/>
      <c r="S3" s="567"/>
    </row>
    <row r="4" spans="2:21">
      <c r="B4" s="4"/>
      <c r="M4" s="11" t="s">
        <v>353</v>
      </c>
      <c r="N4" s="11"/>
      <c r="O4" s="11"/>
      <c r="P4" s="11"/>
      <c r="Q4" s="11"/>
      <c r="R4" s="12"/>
      <c r="S4" s="12"/>
    </row>
    <row r="5" spans="2:21" ht="12.75" customHeight="1">
      <c r="B5" s="4"/>
      <c r="M5" s="11" t="s">
        <v>66</v>
      </c>
      <c r="N5" s="11"/>
      <c r="O5" s="11"/>
      <c r="P5" s="11"/>
      <c r="Q5" s="11"/>
    </row>
    <row r="6" spans="2:21">
      <c r="F6" s="673" t="s">
        <v>24</v>
      </c>
      <c r="G6" s="673"/>
      <c r="H6" s="673"/>
      <c r="I6" s="673"/>
      <c r="J6" s="673"/>
      <c r="K6" s="673"/>
      <c r="L6" s="673"/>
      <c r="M6" s="673"/>
    </row>
    <row r="7" spans="2:21">
      <c r="B7" s="673" t="s">
        <v>387</v>
      </c>
      <c r="C7" s="673"/>
      <c r="D7" s="673"/>
      <c r="E7" s="673"/>
      <c r="F7" s="673"/>
      <c r="G7" s="673"/>
      <c r="H7" s="673"/>
      <c r="I7" s="673"/>
      <c r="J7" s="673"/>
      <c r="K7" s="673"/>
      <c r="L7" s="673"/>
      <c r="M7" s="673"/>
      <c r="N7" s="673"/>
      <c r="O7" s="673"/>
      <c r="P7" s="673"/>
      <c r="Q7" s="673"/>
      <c r="R7" s="673"/>
      <c r="S7" s="673"/>
    </row>
    <row r="8" spans="2:21" ht="13.5" customHeight="1">
      <c r="F8" s="674" t="s">
        <v>175</v>
      </c>
      <c r="G8" s="674"/>
      <c r="H8" s="674"/>
      <c r="I8" s="674"/>
      <c r="J8" s="674"/>
      <c r="K8" s="674"/>
      <c r="L8" s="674"/>
      <c r="M8" s="674"/>
    </row>
    <row r="9" spans="2:21" ht="13.5" customHeight="1">
      <c r="F9" s="54"/>
      <c r="G9" s="54"/>
      <c r="H9" s="54"/>
      <c r="I9" s="54"/>
      <c r="J9" s="54"/>
      <c r="K9" s="54"/>
      <c r="L9" s="54"/>
      <c r="M9" s="54"/>
    </row>
    <row r="10" spans="2:21" ht="4.5" customHeight="1">
      <c r="F10" s="54"/>
      <c r="G10" s="54"/>
      <c r="H10" s="54"/>
      <c r="I10" s="54"/>
      <c r="J10" s="54"/>
      <c r="K10" s="54"/>
      <c r="L10" s="54"/>
      <c r="M10" s="54"/>
    </row>
    <row r="11" spans="2:21" ht="13.5" hidden="1" customHeight="1">
      <c r="F11" s="54"/>
      <c r="G11" s="54"/>
      <c r="H11" s="54"/>
      <c r="I11" s="54"/>
      <c r="J11" s="54"/>
      <c r="K11" s="54"/>
      <c r="L11" s="54"/>
      <c r="M11" s="54"/>
    </row>
    <row r="12" spans="2:21" ht="13.5" hidden="1" customHeight="1">
      <c r="F12" s="54"/>
      <c r="G12" s="54"/>
      <c r="H12" s="54"/>
      <c r="I12" s="54"/>
      <c r="J12" s="54"/>
      <c r="K12" s="54"/>
      <c r="L12" s="54"/>
      <c r="M12" s="54"/>
    </row>
    <row r="13" spans="2:21" ht="13.5" hidden="1" customHeight="1">
      <c r="F13" s="54"/>
      <c r="G13" s="54"/>
      <c r="H13" s="54"/>
      <c r="I13" s="54"/>
      <c r="J13" s="54"/>
      <c r="K13" s="54"/>
      <c r="L13" s="54"/>
      <c r="M13" s="54"/>
    </row>
    <row r="14" spans="2:21" ht="13.5" hidden="1" customHeight="1">
      <c r="F14" s="54"/>
      <c r="G14" s="54"/>
      <c r="H14" s="54"/>
      <c r="I14" s="54"/>
      <c r="J14" s="54"/>
      <c r="K14" s="54"/>
      <c r="L14" s="54"/>
      <c r="M14" s="54"/>
    </row>
    <row r="15" spans="2:21" ht="13.5" hidden="1" customHeight="1">
      <c r="F15" s="54"/>
      <c r="G15" s="54"/>
      <c r="H15" s="54"/>
      <c r="I15" s="54"/>
      <c r="J15" s="54"/>
      <c r="K15" s="54"/>
      <c r="L15" s="54"/>
      <c r="M15" s="54"/>
    </row>
    <row r="16" spans="2:21" ht="13.5" hidden="1" customHeight="1">
      <c r="F16" s="54"/>
      <c r="G16" s="54"/>
      <c r="H16" s="54"/>
      <c r="I16" s="54"/>
      <c r="J16" s="54"/>
      <c r="K16" s="54"/>
      <c r="L16" s="54"/>
      <c r="M16" s="54"/>
    </row>
    <row r="17" spans="2:19" ht="13.5" hidden="1" customHeight="1">
      <c r="F17" s="54"/>
      <c r="G17" s="54"/>
      <c r="H17" s="54"/>
      <c r="I17" s="54"/>
      <c r="J17" s="54"/>
      <c r="K17" s="54"/>
      <c r="L17" s="54"/>
      <c r="M17" s="54"/>
    </row>
    <row r="18" spans="2:19" ht="13.5" hidden="1" customHeight="1">
      <c r="F18" s="54"/>
      <c r="G18" s="54"/>
      <c r="H18" s="54"/>
      <c r="I18" s="54"/>
      <c r="J18" s="54"/>
      <c r="K18" s="54"/>
      <c r="L18" s="54"/>
      <c r="M18" s="54"/>
    </row>
    <row r="19" spans="2:19" ht="13.5" hidden="1" customHeight="1">
      <c r="F19" s="54"/>
      <c r="G19" s="54"/>
      <c r="H19" s="54"/>
      <c r="I19" s="54"/>
      <c r="J19" s="54"/>
      <c r="K19" s="54"/>
      <c r="L19" s="54"/>
      <c r="M19" s="54"/>
    </row>
    <row r="20" spans="2:19" ht="13.5" hidden="1" customHeight="1">
      <c r="F20" s="54"/>
      <c r="G20" s="54"/>
      <c r="H20" s="54"/>
      <c r="I20" s="54"/>
      <c r="J20" s="54"/>
      <c r="K20" s="54"/>
      <c r="L20" s="54"/>
      <c r="M20" s="54"/>
    </row>
    <row r="21" spans="2:19" ht="13.5" hidden="1" customHeight="1">
      <c r="F21" s="54"/>
      <c r="G21" s="54"/>
      <c r="H21" s="54"/>
      <c r="I21" s="54"/>
      <c r="J21" s="54"/>
      <c r="K21" s="54"/>
      <c r="L21" s="54"/>
      <c r="M21" s="54"/>
    </row>
    <row r="22" spans="2:19" ht="13.5" hidden="1" customHeight="1">
      <c r="F22" s="54"/>
      <c r="G22" s="54"/>
      <c r="H22" s="54"/>
      <c r="I22" s="54"/>
      <c r="J22" s="54"/>
      <c r="K22" s="54"/>
      <c r="L22" s="54"/>
      <c r="M22" s="54"/>
    </row>
    <row r="23" spans="2:19" ht="13.5" hidden="1" customHeight="1">
      <c r="F23" s="54"/>
      <c r="G23" s="54"/>
      <c r="H23" s="54"/>
      <c r="I23" s="54"/>
      <c r="J23" s="54"/>
      <c r="K23" s="54"/>
      <c r="L23" s="54"/>
      <c r="M23" s="54"/>
    </row>
    <row r="24" spans="2:19" ht="13.5" hidden="1" customHeight="1">
      <c r="F24" s="54"/>
      <c r="G24" s="54"/>
      <c r="H24" s="54"/>
      <c r="I24" s="54"/>
      <c r="J24" s="54"/>
      <c r="K24" s="54"/>
      <c r="L24" s="54"/>
      <c r="M24" s="54"/>
    </row>
    <row r="25" spans="2:19" ht="13.5" hidden="1" customHeight="1">
      <c r="F25" s="54"/>
      <c r="G25" s="54"/>
      <c r="H25" s="54"/>
      <c r="I25" s="54"/>
      <c r="J25" s="54"/>
      <c r="K25" s="54"/>
      <c r="L25" s="54"/>
      <c r="M25" s="54"/>
    </row>
    <row r="26" spans="2:19">
      <c r="B26" s="595" t="s">
        <v>99</v>
      </c>
      <c r="C26" s="595"/>
      <c r="D26" s="595"/>
      <c r="E26" s="595"/>
      <c r="F26" s="595"/>
      <c r="G26" s="595"/>
      <c r="H26" s="595"/>
      <c r="I26" s="595"/>
      <c r="J26" s="595"/>
      <c r="K26" s="595"/>
      <c r="L26" s="595"/>
      <c r="M26" s="595"/>
      <c r="N26" s="595"/>
      <c r="O26" s="595"/>
      <c r="P26" s="595"/>
      <c r="Q26" s="595"/>
      <c r="R26" s="595"/>
      <c r="S26" s="595"/>
    </row>
    <row r="27" spans="2:19" s="3" customFormat="1" ht="25.5" customHeight="1">
      <c r="B27" s="14" t="s">
        <v>25</v>
      </c>
      <c r="C27" s="544" t="s">
        <v>26</v>
      </c>
      <c r="D27" s="545"/>
      <c r="E27" s="545"/>
      <c r="F27" s="545"/>
      <c r="G27" s="545"/>
      <c r="H27" s="545"/>
      <c r="I27" s="546"/>
      <c r="J27" s="544" t="s">
        <v>28</v>
      </c>
      <c r="K27" s="545"/>
      <c r="L27" s="545"/>
      <c r="M27" s="545"/>
      <c r="N27" s="545"/>
      <c r="O27" s="546"/>
      <c r="P27" s="544" t="s">
        <v>27</v>
      </c>
      <c r="Q27" s="545"/>
      <c r="R27" s="545"/>
      <c r="S27" s="546"/>
    </row>
    <row r="28" spans="2:19" s="3" customFormat="1">
      <c r="B28" s="31">
        <v>1</v>
      </c>
      <c r="C28" s="544">
        <v>2</v>
      </c>
      <c r="D28" s="545"/>
      <c r="E28" s="545"/>
      <c r="F28" s="545"/>
      <c r="G28" s="545"/>
      <c r="H28" s="545"/>
      <c r="I28" s="546"/>
      <c r="J28" s="544">
        <v>3</v>
      </c>
      <c r="K28" s="545"/>
      <c r="L28" s="545"/>
      <c r="M28" s="545"/>
      <c r="N28" s="545"/>
      <c r="O28" s="546"/>
      <c r="P28" s="544">
        <v>4</v>
      </c>
      <c r="Q28" s="545"/>
      <c r="R28" s="545"/>
      <c r="S28" s="546"/>
    </row>
    <row r="29" spans="2:19" s="3" customFormat="1" ht="17.25" customHeight="1">
      <c r="B29" s="34">
        <v>1</v>
      </c>
      <c r="C29" s="529" t="s">
        <v>312</v>
      </c>
      <c r="D29" s="530"/>
      <c r="E29" s="530"/>
      <c r="F29" s="530"/>
      <c r="G29" s="530"/>
      <c r="H29" s="530"/>
      <c r="I29" s="531"/>
      <c r="J29" s="601"/>
      <c r="K29" s="602"/>
      <c r="L29" s="602"/>
      <c r="M29" s="602"/>
      <c r="N29" s="602"/>
      <c r="O29" s="603"/>
      <c r="P29" s="604">
        <v>21500</v>
      </c>
      <c r="Q29" s="616"/>
      <c r="R29" s="616"/>
      <c r="S29" s="617"/>
    </row>
    <row r="30" spans="2:19" s="3" customFormat="1" ht="18.75" customHeight="1">
      <c r="B30" s="34">
        <v>1</v>
      </c>
      <c r="C30" s="529" t="s">
        <v>343</v>
      </c>
      <c r="D30" s="530"/>
      <c r="E30" s="530"/>
      <c r="F30" s="530"/>
      <c r="G30" s="530"/>
      <c r="H30" s="530"/>
      <c r="I30" s="531"/>
      <c r="J30" s="601"/>
      <c r="K30" s="602"/>
      <c r="L30" s="602"/>
      <c r="M30" s="602"/>
      <c r="N30" s="602"/>
      <c r="O30" s="603"/>
      <c r="P30" s="604">
        <v>71400</v>
      </c>
      <c r="Q30" s="616"/>
      <c r="R30" s="616"/>
      <c r="S30" s="617"/>
    </row>
    <row r="31" spans="2:19" s="3" customFormat="1">
      <c r="B31" s="33"/>
      <c r="C31" s="605" t="s">
        <v>101</v>
      </c>
      <c r="D31" s="606"/>
      <c r="E31" s="606"/>
      <c r="F31" s="606"/>
      <c r="G31" s="606"/>
      <c r="H31" s="606"/>
      <c r="I31" s="607"/>
      <c r="J31" s="608"/>
      <c r="K31" s="609"/>
      <c r="L31" s="609"/>
      <c r="M31" s="609"/>
      <c r="N31" s="609"/>
      <c r="O31" s="610"/>
      <c r="P31" s="611">
        <f>P29+P30</f>
        <v>92900</v>
      </c>
      <c r="Q31" s="612"/>
      <c r="R31" s="612"/>
      <c r="S31" s="613"/>
    </row>
    <row r="32" spans="2:19" s="3" customFormat="1">
      <c r="B32" s="49"/>
      <c r="C32" s="52"/>
      <c r="D32" s="52"/>
      <c r="E32" s="52"/>
      <c r="F32" s="52"/>
      <c r="G32" s="52"/>
      <c r="H32" s="52"/>
      <c r="I32" s="52"/>
      <c r="J32" s="49"/>
      <c r="K32" s="49"/>
      <c r="L32" s="49"/>
      <c r="M32" s="49"/>
      <c r="N32" s="49"/>
      <c r="O32" s="49"/>
      <c r="P32" s="59"/>
      <c r="Q32" s="59"/>
      <c r="R32" s="59"/>
      <c r="S32" s="59"/>
    </row>
    <row r="33" spans="2:21" outlineLevel="1">
      <c r="B33" s="597" t="s">
        <v>202</v>
      </c>
      <c r="C33" s="597"/>
      <c r="D33" s="597"/>
      <c r="E33" s="597"/>
      <c r="F33" s="597"/>
      <c r="G33" s="597"/>
      <c r="H33" s="597"/>
      <c r="I33" s="597"/>
      <c r="J33" s="597"/>
      <c r="K33" s="597"/>
      <c r="L33" s="597"/>
      <c r="M33" s="597"/>
      <c r="N33" s="597"/>
      <c r="O33" s="597"/>
      <c r="P33" s="597"/>
      <c r="Q33" s="597"/>
      <c r="R33" s="597"/>
      <c r="S33" s="597"/>
    </row>
    <row r="34" spans="2:21" s="3" customFormat="1" ht="25.5" customHeight="1" outlineLevel="1">
      <c r="B34" s="14" t="s">
        <v>25</v>
      </c>
      <c r="C34" s="544" t="s">
        <v>26</v>
      </c>
      <c r="D34" s="545"/>
      <c r="E34" s="545"/>
      <c r="F34" s="545"/>
      <c r="G34" s="545"/>
      <c r="H34" s="545"/>
      <c r="I34" s="546"/>
      <c r="J34" s="544" t="s">
        <v>28</v>
      </c>
      <c r="K34" s="545"/>
      <c r="L34" s="545"/>
      <c r="M34" s="545"/>
      <c r="N34" s="545"/>
      <c r="O34" s="546"/>
      <c r="P34" s="544" t="s">
        <v>27</v>
      </c>
      <c r="Q34" s="545"/>
      <c r="R34" s="545"/>
      <c r="S34" s="546"/>
    </row>
    <row r="35" spans="2:21" s="3" customFormat="1" outlineLevel="1">
      <c r="B35" s="31">
        <v>1</v>
      </c>
      <c r="C35" s="544">
        <v>2</v>
      </c>
      <c r="D35" s="545"/>
      <c r="E35" s="545"/>
      <c r="F35" s="545"/>
      <c r="G35" s="545"/>
      <c r="H35" s="545"/>
      <c r="I35" s="546"/>
      <c r="J35" s="544">
        <v>3</v>
      </c>
      <c r="K35" s="545"/>
      <c r="L35" s="545"/>
      <c r="M35" s="545"/>
      <c r="N35" s="545"/>
      <c r="O35" s="546"/>
      <c r="P35" s="544">
        <v>4</v>
      </c>
      <c r="Q35" s="545"/>
      <c r="R35" s="545"/>
      <c r="S35" s="546"/>
    </row>
    <row r="36" spans="2:21" s="3" customFormat="1" ht="12.75" customHeight="1" outlineLevel="1">
      <c r="B36" s="31">
        <v>1</v>
      </c>
      <c r="C36" s="529" t="s">
        <v>203</v>
      </c>
      <c r="D36" s="530"/>
      <c r="E36" s="530"/>
      <c r="F36" s="530"/>
      <c r="G36" s="530"/>
      <c r="H36" s="530"/>
      <c r="I36" s="531"/>
      <c r="J36" s="601" t="s">
        <v>224</v>
      </c>
      <c r="K36" s="602"/>
      <c r="L36" s="602"/>
      <c r="M36" s="602"/>
      <c r="N36" s="602"/>
      <c r="O36" s="603"/>
      <c r="P36" s="604">
        <v>1800</v>
      </c>
      <c r="Q36" s="616"/>
      <c r="R36" s="616"/>
      <c r="S36" s="617"/>
    </row>
    <row r="37" spans="2:21" s="3" customFormat="1" outlineLevel="1">
      <c r="B37" s="33"/>
      <c r="C37" s="605" t="s">
        <v>101</v>
      </c>
      <c r="D37" s="606"/>
      <c r="E37" s="606"/>
      <c r="F37" s="606"/>
      <c r="G37" s="606"/>
      <c r="H37" s="606"/>
      <c r="I37" s="607"/>
      <c r="J37" s="608"/>
      <c r="K37" s="609"/>
      <c r="L37" s="609"/>
      <c r="M37" s="609"/>
      <c r="N37" s="609"/>
      <c r="O37" s="610"/>
      <c r="P37" s="611">
        <f>P36</f>
        <v>1800</v>
      </c>
      <c r="Q37" s="612"/>
      <c r="R37" s="612"/>
      <c r="S37" s="613"/>
      <c r="T37" s="288"/>
      <c r="U37" s="288"/>
    </row>
    <row r="38" spans="2:21" s="3" customFormat="1">
      <c r="B38" s="49"/>
      <c r="C38" s="52"/>
      <c r="D38" s="52"/>
      <c r="E38" s="52"/>
      <c r="F38" s="52"/>
      <c r="G38" s="52"/>
      <c r="H38" s="52"/>
      <c r="I38" s="52"/>
      <c r="J38" s="49"/>
      <c r="K38" s="49"/>
      <c r="L38" s="49"/>
      <c r="M38" s="49"/>
      <c r="N38" s="49"/>
      <c r="O38" s="49"/>
      <c r="P38" s="59"/>
      <c r="Q38" s="59"/>
      <c r="R38" s="59"/>
      <c r="S38" s="59"/>
    </row>
    <row r="39" spans="2:21">
      <c r="B39" s="595" t="s">
        <v>204</v>
      </c>
      <c r="C39" s="595"/>
      <c r="D39" s="595"/>
      <c r="E39" s="595"/>
      <c r="F39" s="595"/>
      <c r="G39" s="595"/>
      <c r="H39" s="595"/>
      <c r="I39" s="595"/>
      <c r="J39" s="595"/>
      <c r="K39" s="595"/>
      <c r="L39" s="595"/>
      <c r="M39" s="595"/>
      <c r="N39" s="595"/>
      <c r="O39" s="595"/>
      <c r="P39" s="595"/>
      <c r="Q39" s="595"/>
      <c r="R39" s="595"/>
      <c r="S39" s="595"/>
    </row>
    <row r="40" spans="2:21" s="3" customFormat="1" ht="25.5" customHeight="1">
      <c r="B40" s="14" t="s">
        <v>25</v>
      </c>
      <c r="C40" s="544" t="s">
        <v>26</v>
      </c>
      <c r="D40" s="545"/>
      <c r="E40" s="545"/>
      <c r="F40" s="545"/>
      <c r="G40" s="545"/>
      <c r="H40" s="545"/>
      <c r="I40" s="546"/>
      <c r="J40" s="544" t="s">
        <v>28</v>
      </c>
      <c r="K40" s="545"/>
      <c r="L40" s="545"/>
      <c r="M40" s="545"/>
      <c r="N40" s="545"/>
      <c r="O40" s="546"/>
      <c r="P40" s="544" t="s">
        <v>27</v>
      </c>
      <c r="Q40" s="545"/>
      <c r="R40" s="545"/>
      <c r="S40" s="546"/>
    </row>
    <row r="41" spans="2:21" s="3" customFormat="1">
      <c r="B41" s="31">
        <v>1</v>
      </c>
      <c r="C41" s="544">
        <v>2</v>
      </c>
      <c r="D41" s="545"/>
      <c r="E41" s="545"/>
      <c r="F41" s="545"/>
      <c r="G41" s="545"/>
      <c r="H41" s="545"/>
      <c r="I41" s="546"/>
      <c r="J41" s="544">
        <v>3</v>
      </c>
      <c r="K41" s="545"/>
      <c r="L41" s="545"/>
      <c r="M41" s="545"/>
      <c r="N41" s="545"/>
      <c r="O41" s="546"/>
      <c r="P41" s="544">
        <v>4</v>
      </c>
      <c r="Q41" s="545"/>
      <c r="R41" s="545"/>
      <c r="S41" s="546"/>
    </row>
    <row r="42" spans="2:21" s="3" customFormat="1" ht="28.2" customHeight="1">
      <c r="B42" s="34">
        <v>1</v>
      </c>
      <c r="C42" s="529" t="s">
        <v>313</v>
      </c>
      <c r="D42" s="530"/>
      <c r="E42" s="530"/>
      <c r="F42" s="530"/>
      <c r="G42" s="530"/>
      <c r="H42" s="530"/>
      <c r="I42" s="531"/>
      <c r="J42" s="601"/>
      <c r="K42" s="602"/>
      <c r="L42" s="602"/>
      <c r="M42" s="602"/>
      <c r="N42" s="602"/>
      <c r="O42" s="603"/>
      <c r="P42" s="604">
        <v>6500</v>
      </c>
      <c r="Q42" s="616"/>
      <c r="R42" s="616"/>
      <c r="S42" s="617"/>
    </row>
    <row r="43" spans="2:21" s="3" customFormat="1" ht="28.2" customHeight="1">
      <c r="B43" s="34">
        <v>1</v>
      </c>
      <c r="C43" s="529" t="s">
        <v>344</v>
      </c>
      <c r="D43" s="530"/>
      <c r="E43" s="530"/>
      <c r="F43" s="530"/>
      <c r="G43" s="530"/>
      <c r="H43" s="530"/>
      <c r="I43" s="531"/>
      <c r="J43" s="601"/>
      <c r="K43" s="602"/>
      <c r="L43" s="602"/>
      <c r="M43" s="602"/>
      <c r="N43" s="602"/>
      <c r="O43" s="603"/>
      <c r="P43" s="604">
        <v>21600</v>
      </c>
      <c r="Q43" s="616"/>
      <c r="R43" s="616"/>
      <c r="S43" s="617"/>
    </row>
    <row r="44" spans="2:21" s="3" customFormat="1">
      <c r="B44" s="33"/>
      <c r="C44" s="605" t="s">
        <v>101</v>
      </c>
      <c r="D44" s="606"/>
      <c r="E44" s="606"/>
      <c r="F44" s="606"/>
      <c r="G44" s="606"/>
      <c r="H44" s="606"/>
      <c r="I44" s="607"/>
      <c r="J44" s="608"/>
      <c r="K44" s="609"/>
      <c r="L44" s="609"/>
      <c r="M44" s="609"/>
      <c r="N44" s="609"/>
      <c r="O44" s="610"/>
      <c r="P44" s="611">
        <f>P42+P43</f>
        <v>28100</v>
      </c>
      <c r="Q44" s="612"/>
      <c r="R44" s="612"/>
      <c r="S44" s="613"/>
    </row>
    <row r="46" spans="2:21">
      <c r="B46" s="595" t="s">
        <v>68</v>
      </c>
      <c r="C46" s="595"/>
      <c r="D46" s="595"/>
      <c r="E46" s="595"/>
      <c r="F46" s="595"/>
      <c r="G46" s="595"/>
      <c r="H46" s="595"/>
      <c r="I46" s="595"/>
      <c r="J46" s="595"/>
      <c r="K46" s="595"/>
      <c r="L46" s="595"/>
      <c r="M46" s="595"/>
      <c r="N46" s="595"/>
      <c r="O46" s="595"/>
      <c r="P46" s="595"/>
      <c r="Q46" s="595"/>
      <c r="R46" s="595"/>
      <c r="S46" s="595"/>
    </row>
    <row r="47" spans="2:21" ht="10.5" customHeight="1"/>
    <row r="48" spans="2:21" ht="24" customHeight="1">
      <c r="B48" s="31" t="s">
        <v>25</v>
      </c>
      <c r="C48" s="535" t="s">
        <v>26</v>
      </c>
      <c r="D48" s="535"/>
      <c r="E48" s="535"/>
      <c r="F48" s="535"/>
      <c r="G48" s="535"/>
      <c r="H48" s="535" t="s">
        <v>28</v>
      </c>
      <c r="I48" s="535"/>
      <c r="J48" s="535" t="s">
        <v>55</v>
      </c>
      <c r="K48" s="535"/>
      <c r="L48" s="535"/>
      <c r="M48" s="535" t="s">
        <v>54</v>
      </c>
      <c r="N48" s="535"/>
      <c r="O48" s="535"/>
      <c r="P48" s="535" t="s">
        <v>56</v>
      </c>
      <c r="Q48" s="535"/>
      <c r="R48" s="535"/>
      <c r="S48" s="535"/>
    </row>
    <row r="49" spans="2:25">
      <c r="B49" s="31">
        <v>1</v>
      </c>
      <c r="C49" s="535">
        <v>2</v>
      </c>
      <c r="D49" s="535"/>
      <c r="E49" s="535"/>
      <c r="F49" s="535"/>
      <c r="G49" s="535"/>
      <c r="H49" s="535">
        <v>3</v>
      </c>
      <c r="I49" s="535"/>
      <c r="J49" s="535">
        <v>4</v>
      </c>
      <c r="K49" s="535"/>
      <c r="L49" s="535"/>
      <c r="M49" s="535">
        <v>5</v>
      </c>
      <c r="N49" s="535"/>
      <c r="O49" s="535"/>
      <c r="P49" s="535">
        <v>6</v>
      </c>
      <c r="Q49" s="535"/>
      <c r="R49" s="535"/>
      <c r="S49" s="535"/>
    </row>
    <row r="50" spans="2:25" ht="77.25" customHeight="1">
      <c r="B50" s="34">
        <v>1</v>
      </c>
      <c r="C50" s="529" t="s">
        <v>88</v>
      </c>
      <c r="D50" s="530"/>
      <c r="E50" s="530"/>
      <c r="F50" s="530"/>
      <c r="G50" s="531"/>
      <c r="H50" s="532" t="s">
        <v>214</v>
      </c>
      <c r="I50" s="532"/>
      <c r="J50" s="542"/>
      <c r="K50" s="542"/>
      <c r="L50" s="542"/>
      <c r="M50" s="708"/>
      <c r="N50" s="708"/>
      <c r="O50" s="708"/>
      <c r="P50" s="686">
        <v>8750</v>
      </c>
      <c r="Q50" s="686"/>
      <c r="R50" s="686"/>
      <c r="S50" s="686"/>
    </row>
    <row r="51" spans="2:25" ht="15" customHeight="1">
      <c r="B51" s="34"/>
      <c r="C51" s="703" t="s">
        <v>179</v>
      </c>
      <c r="D51" s="704"/>
      <c r="E51" s="704"/>
      <c r="F51" s="704"/>
      <c r="G51" s="705"/>
      <c r="H51" s="532" t="s">
        <v>214</v>
      </c>
      <c r="I51" s="532"/>
      <c r="J51" s="542">
        <v>261.39999999999998</v>
      </c>
      <c r="K51" s="542"/>
      <c r="L51" s="542"/>
      <c r="M51" s="708">
        <v>12</v>
      </c>
      <c r="N51" s="708"/>
      <c r="O51" s="708"/>
      <c r="P51" s="701">
        <f>J51*M51</f>
        <v>3136.7999999999997</v>
      </c>
      <c r="Q51" s="701"/>
      <c r="R51" s="701"/>
      <c r="S51" s="701"/>
      <c r="T51" s="73"/>
    </row>
    <row r="52" spans="2:25" ht="15" customHeight="1">
      <c r="B52" s="34"/>
      <c r="C52" s="703" t="s">
        <v>180</v>
      </c>
      <c r="D52" s="704"/>
      <c r="E52" s="704"/>
      <c r="F52" s="704"/>
      <c r="G52" s="705"/>
      <c r="H52" s="532" t="s">
        <v>214</v>
      </c>
      <c r="I52" s="532"/>
      <c r="J52" s="542">
        <v>0.56000000000000005</v>
      </c>
      <c r="K52" s="542"/>
      <c r="L52" s="542"/>
      <c r="M52" s="706">
        <f>P52/J52</f>
        <v>10023.571428571429</v>
      </c>
      <c r="N52" s="706"/>
      <c r="O52" s="706"/>
      <c r="P52" s="701">
        <f>P50-P51</f>
        <v>5613.2000000000007</v>
      </c>
      <c r="Q52" s="701"/>
      <c r="R52" s="701"/>
      <c r="S52" s="701"/>
      <c r="T52" s="73"/>
    </row>
    <row r="53" spans="2:25" ht="27" customHeight="1">
      <c r="B53" s="34">
        <v>2</v>
      </c>
      <c r="C53" s="529" t="s">
        <v>182</v>
      </c>
      <c r="D53" s="530"/>
      <c r="E53" s="530"/>
      <c r="F53" s="530"/>
      <c r="G53" s="531"/>
      <c r="H53" s="532" t="s">
        <v>214</v>
      </c>
      <c r="I53" s="532"/>
      <c r="J53" s="706">
        <f>P53/M53</f>
        <v>2500</v>
      </c>
      <c r="K53" s="706"/>
      <c r="L53" s="706"/>
      <c r="M53" s="708">
        <v>12</v>
      </c>
      <c r="N53" s="708"/>
      <c r="O53" s="708"/>
      <c r="P53" s="686">
        <v>30000</v>
      </c>
      <c r="Q53" s="686"/>
      <c r="R53" s="686"/>
      <c r="S53" s="686"/>
      <c r="T53" s="73"/>
    </row>
    <row r="54" spans="2:25">
      <c r="B54" s="33"/>
      <c r="C54" s="608" t="s">
        <v>57</v>
      </c>
      <c r="D54" s="609"/>
      <c r="E54" s="609"/>
      <c r="F54" s="609"/>
      <c r="G54" s="609"/>
      <c r="H54" s="609"/>
      <c r="I54" s="609"/>
      <c r="J54" s="609"/>
      <c r="K54" s="609"/>
      <c r="L54" s="609"/>
      <c r="M54" s="609"/>
      <c r="N54" s="609"/>
      <c r="O54" s="610"/>
      <c r="P54" s="634">
        <f>P50+P53</f>
        <v>38750</v>
      </c>
      <c r="Q54" s="634"/>
      <c r="R54" s="634"/>
      <c r="S54" s="634"/>
    </row>
    <row r="55" spans="2:25">
      <c r="B55" s="46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</row>
    <row r="56" spans="2:25">
      <c r="B56" s="618" t="s">
        <v>69</v>
      </c>
      <c r="C56" s="618"/>
      <c r="D56" s="618"/>
      <c r="E56" s="618"/>
      <c r="F56" s="618"/>
      <c r="G56" s="618"/>
      <c r="H56" s="618"/>
      <c r="I56" s="618"/>
      <c r="J56" s="618"/>
      <c r="K56" s="618"/>
      <c r="L56" s="618"/>
      <c r="M56" s="618"/>
      <c r="N56" s="618"/>
      <c r="O56" s="618"/>
      <c r="P56" s="618"/>
      <c r="Q56" s="618"/>
      <c r="R56" s="618"/>
      <c r="S56" s="618"/>
    </row>
    <row r="57" spans="2:25" ht="7.5" customHeight="1">
      <c r="B57" s="4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2:25" ht="50.25" customHeight="1">
      <c r="B58" s="31" t="s">
        <v>25</v>
      </c>
      <c r="C58" s="535" t="s">
        <v>26</v>
      </c>
      <c r="D58" s="535"/>
      <c r="E58" s="535"/>
      <c r="F58" s="535"/>
      <c r="G58" s="535"/>
      <c r="H58" s="535" t="s">
        <v>28</v>
      </c>
      <c r="I58" s="535"/>
      <c r="J58" s="535" t="s">
        <v>29</v>
      </c>
      <c r="K58" s="535"/>
      <c r="L58" s="535" t="s">
        <v>32</v>
      </c>
      <c r="M58" s="535"/>
      <c r="N58" s="535"/>
      <c r="O58" s="535" t="s">
        <v>33</v>
      </c>
      <c r="P58" s="535"/>
      <c r="Q58" s="535" t="s">
        <v>34</v>
      </c>
      <c r="R58" s="535"/>
      <c r="S58" s="535"/>
    </row>
    <row r="59" spans="2:25">
      <c r="B59" s="31">
        <v>1</v>
      </c>
      <c r="C59" s="535">
        <v>2</v>
      </c>
      <c r="D59" s="535"/>
      <c r="E59" s="535"/>
      <c r="F59" s="535"/>
      <c r="G59" s="535"/>
      <c r="H59" s="535">
        <v>3</v>
      </c>
      <c r="I59" s="535"/>
      <c r="J59" s="535">
        <v>4</v>
      </c>
      <c r="K59" s="535"/>
      <c r="L59" s="535">
        <v>5</v>
      </c>
      <c r="M59" s="535"/>
      <c r="N59" s="535"/>
      <c r="O59" s="535">
        <v>6</v>
      </c>
      <c r="P59" s="535"/>
      <c r="Q59" s="535">
        <v>7</v>
      </c>
      <c r="R59" s="535"/>
      <c r="S59" s="535"/>
    </row>
    <row r="60" spans="2:25" ht="15.75" customHeight="1">
      <c r="B60" s="34">
        <v>1</v>
      </c>
      <c r="C60" s="529" t="s">
        <v>116</v>
      </c>
      <c r="D60" s="530"/>
      <c r="E60" s="530"/>
      <c r="F60" s="530"/>
      <c r="G60" s="531"/>
      <c r="H60" s="532" t="s">
        <v>226</v>
      </c>
      <c r="I60" s="532"/>
      <c r="J60" s="635" t="s">
        <v>97</v>
      </c>
      <c r="K60" s="635"/>
      <c r="L60" s="542">
        <v>58.18</v>
      </c>
      <c r="M60" s="542"/>
      <c r="N60" s="542"/>
      <c r="O60" s="542">
        <f>Q60/L60</f>
        <v>7689.2402887590233</v>
      </c>
      <c r="P60" s="542"/>
      <c r="Q60" s="543">
        <v>447360</v>
      </c>
      <c r="R60" s="543"/>
      <c r="S60" s="543"/>
      <c r="T60" s="73"/>
      <c r="W60" s="633"/>
      <c r="X60" s="633"/>
      <c r="Y60" s="633"/>
    </row>
    <row r="61" spans="2:25" ht="49.5" customHeight="1">
      <c r="B61" s="34">
        <v>2</v>
      </c>
      <c r="C61" s="529" t="s">
        <v>89</v>
      </c>
      <c r="D61" s="530"/>
      <c r="E61" s="530"/>
      <c r="F61" s="530"/>
      <c r="G61" s="531"/>
      <c r="H61" s="532" t="s">
        <v>227</v>
      </c>
      <c r="I61" s="532"/>
      <c r="J61" s="635" t="s">
        <v>35</v>
      </c>
      <c r="K61" s="635"/>
      <c r="L61" s="542">
        <v>19.600000000000001</v>
      </c>
      <c r="M61" s="542"/>
      <c r="N61" s="542"/>
      <c r="O61" s="542">
        <f>Q61/L61</f>
        <v>11216.326530612245</v>
      </c>
      <c r="P61" s="542"/>
      <c r="Q61" s="543">
        <v>219840</v>
      </c>
      <c r="R61" s="543"/>
      <c r="S61" s="543"/>
      <c r="T61" s="73"/>
      <c r="W61" s="633"/>
      <c r="X61" s="633"/>
      <c r="Y61" s="633"/>
    </row>
    <row r="62" spans="2:25" ht="12.75" customHeight="1">
      <c r="B62" s="47"/>
      <c r="C62" s="547" t="s">
        <v>57</v>
      </c>
      <c r="D62" s="548"/>
      <c r="E62" s="548"/>
      <c r="F62" s="548"/>
      <c r="G62" s="548"/>
      <c r="H62" s="548"/>
      <c r="I62" s="548"/>
      <c r="J62" s="548"/>
      <c r="K62" s="548"/>
      <c r="L62" s="548"/>
      <c r="M62" s="548"/>
      <c r="N62" s="548"/>
      <c r="O62" s="548"/>
      <c r="P62" s="549"/>
      <c r="Q62" s="634">
        <f>Q60+Q61</f>
        <v>667200</v>
      </c>
      <c r="R62" s="634"/>
      <c r="S62" s="634"/>
    </row>
    <row r="63" spans="2:25">
      <c r="B63" s="46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</row>
    <row r="64" spans="2:25">
      <c r="B64" s="618" t="s">
        <v>74</v>
      </c>
      <c r="C64" s="618"/>
      <c r="D64" s="618"/>
      <c r="E64" s="618"/>
      <c r="F64" s="618"/>
      <c r="G64" s="618"/>
      <c r="H64" s="618"/>
      <c r="I64" s="618"/>
      <c r="J64" s="618"/>
      <c r="K64" s="618"/>
      <c r="L64" s="618"/>
      <c r="M64" s="618"/>
      <c r="N64" s="618"/>
      <c r="O64" s="618"/>
      <c r="P64" s="618"/>
      <c r="Q64" s="618"/>
      <c r="R64" s="618"/>
      <c r="S64" s="618"/>
    </row>
    <row r="65" spans="2:22" ht="9" customHeight="1">
      <c r="B65" s="46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</row>
    <row r="66" spans="2:22" ht="24" customHeight="1">
      <c r="B66" s="31" t="s">
        <v>25</v>
      </c>
      <c r="C66" s="535" t="s">
        <v>26</v>
      </c>
      <c r="D66" s="535"/>
      <c r="E66" s="535"/>
      <c r="F66" s="535"/>
      <c r="G66" s="535"/>
      <c r="H66" s="535" t="s">
        <v>28</v>
      </c>
      <c r="I66" s="535"/>
      <c r="J66" s="535" t="s">
        <v>55</v>
      </c>
      <c r="K66" s="535"/>
      <c r="L66" s="535"/>
      <c r="M66" s="535" t="s">
        <v>54</v>
      </c>
      <c r="N66" s="535"/>
      <c r="O66" s="535"/>
      <c r="P66" s="535" t="s">
        <v>56</v>
      </c>
      <c r="Q66" s="535"/>
      <c r="R66" s="535"/>
      <c r="S66" s="535"/>
    </row>
    <row r="67" spans="2:22">
      <c r="B67" s="31">
        <v>1</v>
      </c>
      <c r="C67" s="535">
        <v>2</v>
      </c>
      <c r="D67" s="535"/>
      <c r="E67" s="535"/>
      <c r="F67" s="535"/>
      <c r="G67" s="535"/>
      <c r="H67" s="535">
        <v>3</v>
      </c>
      <c r="I67" s="535"/>
      <c r="J67" s="535">
        <v>4</v>
      </c>
      <c r="K67" s="535"/>
      <c r="L67" s="535"/>
      <c r="M67" s="535">
        <v>5</v>
      </c>
      <c r="N67" s="535"/>
      <c r="O67" s="535"/>
      <c r="P67" s="544">
        <v>6</v>
      </c>
      <c r="Q67" s="545"/>
      <c r="R67" s="545"/>
      <c r="S67" s="546"/>
    </row>
    <row r="68" spans="2:22" ht="26.25" customHeight="1">
      <c r="B68" s="31">
        <v>1</v>
      </c>
      <c r="C68" s="502" t="s">
        <v>172</v>
      </c>
      <c r="D68" s="502"/>
      <c r="E68" s="502"/>
      <c r="F68" s="502"/>
      <c r="G68" s="502"/>
      <c r="H68" s="682" t="s">
        <v>227</v>
      </c>
      <c r="I68" s="682"/>
      <c r="J68" s="709">
        <f>P68/M68</f>
        <v>55030</v>
      </c>
      <c r="K68" s="709"/>
      <c r="L68" s="709"/>
      <c r="M68" s="707">
        <v>1</v>
      </c>
      <c r="N68" s="707"/>
      <c r="O68" s="707"/>
      <c r="P68" s="539">
        <v>55030</v>
      </c>
      <c r="Q68" s="540"/>
      <c r="R68" s="540"/>
      <c r="S68" s="541"/>
      <c r="T68" s="73"/>
      <c r="U68" s="61"/>
    </row>
    <row r="69" spans="2:22" ht="27.6" customHeight="1">
      <c r="B69" s="31">
        <v>4</v>
      </c>
      <c r="C69" s="502" t="s">
        <v>173</v>
      </c>
      <c r="D69" s="502"/>
      <c r="E69" s="502"/>
      <c r="F69" s="502"/>
      <c r="G69" s="502"/>
      <c r="H69" s="682" t="s">
        <v>227</v>
      </c>
      <c r="I69" s="682"/>
      <c r="J69" s="709">
        <f>P69/M69</f>
        <v>18220</v>
      </c>
      <c r="K69" s="709"/>
      <c r="L69" s="709"/>
      <c r="M69" s="707">
        <v>1</v>
      </c>
      <c r="N69" s="707"/>
      <c r="O69" s="707"/>
      <c r="P69" s="539">
        <v>18220</v>
      </c>
      <c r="Q69" s="540"/>
      <c r="R69" s="540"/>
      <c r="S69" s="541"/>
      <c r="T69" s="73"/>
      <c r="U69" s="61"/>
    </row>
    <row r="70" spans="2:22" ht="24" customHeight="1">
      <c r="B70" s="31">
        <v>6</v>
      </c>
      <c r="C70" s="645" t="s">
        <v>208</v>
      </c>
      <c r="D70" s="645"/>
      <c r="E70" s="645"/>
      <c r="F70" s="645"/>
      <c r="G70" s="645"/>
      <c r="H70" s="682" t="s">
        <v>227</v>
      </c>
      <c r="I70" s="682"/>
      <c r="J70" s="534">
        <f>P70/M70</f>
        <v>6620</v>
      </c>
      <c r="K70" s="534"/>
      <c r="L70" s="534"/>
      <c r="M70" s="533">
        <v>1</v>
      </c>
      <c r="N70" s="533"/>
      <c r="O70" s="533"/>
      <c r="P70" s="539">
        <v>6620</v>
      </c>
      <c r="Q70" s="540"/>
      <c r="R70" s="540"/>
      <c r="S70" s="541"/>
      <c r="T70" s="319"/>
      <c r="U70" s="320"/>
    </row>
    <row r="71" spans="2:22" ht="24" customHeight="1">
      <c r="B71" s="31">
        <v>6</v>
      </c>
      <c r="C71" s="645" t="s">
        <v>314</v>
      </c>
      <c r="D71" s="645"/>
      <c r="E71" s="645"/>
      <c r="F71" s="645"/>
      <c r="G71" s="645"/>
      <c r="H71" s="682" t="s">
        <v>227</v>
      </c>
      <c r="I71" s="682"/>
      <c r="J71" s="534">
        <f>P71/M71</f>
        <v>3000</v>
      </c>
      <c r="K71" s="534"/>
      <c r="L71" s="534"/>
      <c r="M71" s="533">
        <v>1</v>
      </c>
      <c r="N71" s="533"/>
      <c r="O71" s="533"/>
      <c r="P71" s="539">
        <v>3000</v>
      </c>
      <c r="Q71" s="540"/>
      <c r="R71" s="540"/>
      <c r="S71" s="541"/>
      <c r="T71" s="73"/>
      <c r="U71" s="61"/>
      <c r="V71" s="62"/>
    </row>
    <row r="72" spans="2:22" ht="19.5" customHeight="1">
      <c r="B72" s="31">
        <v>6</v>
      </c>
      <c r="C72" s="645" t="s">
        <v>315</v>
      </c>
      <c r="D72" s="645"/>
      <c r="E72" s="645"/>
      <c r="F72" s="645"/>
      <c r="G72" s="645"/>
      <c r="H72" s="682" t="s">
        <v>227</v>
      </c>
      <c r="I72" s="682"/>
      <c r="J72" s="534">
        <f>P72/M72</f>
        <v>9000</v>
      </c>
      <c r="K72" s="534"/>
      <c r="L72" s="534"/>
      <c r="M72" s="533">
        <v>1</v>
      </c>
      <c r="N72" s="533"/>
      <c r="O72" s="533"/>
      <c r="P72" s="539">
        <v>9000</v>
      </c>
      <c r="Q72" s="540"/>
      <c r="R72" s="540"/>
      <c r="S72" s="541"/>
      <c r="T72" s="73"/>
      <c r="U72" s="61"/>
    </row>
    <row r="73" spans="2:22" ht="14.25" customHeight="1">
      <c r="B73" s="31"/>
      <c r="C73" s="697" t="s">
        <v>57</v>
      </c>
      <c r="D73" s="697"/>
      <c r="E73" s="697"/>
      <c r="F73" s="697"/>
      <c r="G73" s="697"/>
      <c r="H73" s="697"/>
      <c r="I73" s="697"/>
      <c r="J73" s="697"/>
      <c r="K73" s="697"/>
      <c r="L73" s="697"/>
      <c r="M73" s="697"/>
      <c r="N73" s="697"/>
      <c r="O73" s="697"/>
      <c r="P73" s="710">
        <f>SUM(P68:S72)</f>
        <v>91870</v>
      </c>
      <c r="Q73" s="710"/>
      <c r="R73" s="710"/>
      <c r="S73" s="710"/>
    </row>
    <row r="74" spans="2:22" ht="10.5" customHeight="1">
      <c r="B74" s="39"/>
      <c r="C74" s="37"/>
      <c r="D74" s="37"/>
      <c r="E74" s="37"/>
      <c r="F74" s="37"/>
      <c r="G74" s="37"/>
      <c r="H74" s="37"/>
      <c r="I74" s="37"/>
      <c r="J74" s="37"/>
      <c r="K74" s="37"/>
      <c r="L74" s="38"/>
      <c r="M74" s="38"/>
      <c r="N74" s="38"/>
      <c r="O74" s="39"/>
      <c r="P74" s="39"/>
      <c r="Q74" s="39"/>
      <c r="R74" s="39"/>
      <c r="S74" s="39"/>
      <c r="T74" s="2"/>
    </row>
    <row r="75" spans="2:22" ht="14.25" customHeight="1">
      <c r="B75" s="618" t="s">
        <v>71</v>
      </c>
      <c r="C75" s="618"/>
      <c r="D75" s="618"/>
      <c r="E75" s="618"/>
      <c r="F75" s="618"/>
      <c r="G75" s="618"/>
      <c r="H75" s="618"/>
      <c r="I75" s="618"/>
      <c r="J75" s="618"/>
      <c r="K75" s="618"/>
      <c r="L75" s="618"/>
      <c r="M75" s="618"/>
      <c r="N75" s="618"/>
      <c r="O75" s="618"/>
      <c r="P75" s="618"/>
      <c r="Q75" s="618"/>
      <c r="R75" s="618"/>
      <c r="S75" s="618"/>
    </row>
    <row r="76" spans="2:22" s="9" customFormat="1" ht="12" customHeight="1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</row>
    <row r="77" spans="2:22" ht="24.75" customHeight="1">
      <c r="B77" s="31" t="s">
        <v>25</v>
      </c>
      <c r="C77" s="535" t="s">
        <v>26</v>
      </c>
      <c r="D77" s="535"/>
      <c r="E77" s="535"/>
      <c r="F77" s="535"/>
      <c r="G77" s="535"/>
      <c r="H77" s="535" t="s">
        <v>28</v>
      </c>
      <c r="I77" s="535"/>
      <c r="J77" s="535" t="s">
        <v>55</v>
      </c>
      <c r="K77" s="535"/>
      <c r="L77" s="535"/>
      <c r="M77" s="535" t="s">
        <v>54</v>
      </c>
      <c r="N77" s="535"/>
      <c r="O77" s="535"/>
      <c r="P77" s="535" t="s">
        <v>56</v>
      </c>
      <c r="Q77" s="535"/>
      <c r="R77" s="535"/>
      <c r="S77" s="535"/>
    </row>
    <row r="78" spans="2:22" ht="13.5" customHeight="1">
      <c r="B78" s="31">
        <v>1</v>
      </c>
      <c r="C78" s="535">
        <v>2</v>
      </c>
      <c r="D78" s="535"/>
      <c r="E78" s="535"/>
      <c r="F78" s="535"/>
      <c r="G78" s="535"/>
      <c r="H78" s="535">
        <v>3</v>
      </c>
      <c r="I78" s="535"/>
      <c r="J78" s="646" t="s">
        <v>90</v>
      </c>
      <c r="K78" s="646"/>
      <c r="L78" s="646"/>
      <c r="M78" s="646" t="s">
        <v>91</v>
      </c>
      <c r="N78" s="646"/>
      <c r="O78" s="646"/>
      <c r="P78" s="544">
        <v>6</v>
      </c>
      <c r="Q78" s="545"/>
      <c r="R78" s="545"/>
      <c r="S78" s="546"/>
    </row>
    <row r="79" spans="2:22" ht="36" customHeight="1">
      <c r="B79" s="31">
        <f>1</f>
        <v>1</v>
      </c>
      <c r="C79" s="529" t="s">
        <v>92</v>
      </c>
      <c r="D79" s="530"/>
      <c r="E79" s="530"/>
      <c r="F79" s="530"/>
      <c r="G79" s="531"/>
      <c r="H79" s="635">
        <v>39</v>
      </c>
      <c r="I79" s="635"/>
      <c r="J79" s="533">
        <f>P79/M79</f>
        <v>3300</v>
      </c>
      <c r="K79" s="533"/>
      <c r="L79" s="533"/>
      <c r="M79" s="532" t="s">
        <v>243</v>
      </c>
      <c r="N79" s="532"/>
      <c r="O79" s="532"/>
      <c r="P79" s="526">
        <v>39600</v>
      </c>
      <c r="Q79" s="527"/>
      <c r="R79" s="527"/>
      <c r="S79" s="528"/>
      <c r="T79" s="73"/>
      <c r="U79" s="61">
        <f>P83+P73</f>
        <v>150780</v>
      </c>
    </row>
    <row r="80" spans="2:22" ht="27.75" customHeight="1">
      <c r="B80" s="31">
        <f>1</f>
        <v>1</v>
      </c>
      <c r="C80" s="529" t="s">
        <v>244</v>
      </c>
      <c r="D80" s="530"/>
      <c r="E80" s="530"/>
      <c r="F80" s="530"/>
      <c r="G80" s="531"/>
      <c r="H80" s="635">
        <v>39</v>
      </c>
      <c r="I80" s="635"/>
      <c r="J80" s="533">
        <f>P80/M80</f>
        <v>5500</v>
      </c>
      <c r="K80" s="533"/>
      <c r="L80" s="533"/>
      <c r="M80" s="532" t="s">
        <v>183</v>
      </c>
      <c r="N80" s="532"/>
      <c r="O80" s="532"/>
      <c r="P80" s="526">
        <v>5500</v>
      </c>
      <c r="Q80" s="527"/>
      <c r="R80" s="527"/>
      <c r="S80" s="528"/>
      <c r="T80" s="73"/>
      <c r="U80" s="61"/>
    </row>
    <row r="81" spans="2:21" ht="24" customHeight="1">
      <c r="B81" s="31">
        <f>1</f>
        <v>1</v>
      </c>
      <c r="C81" s="529" t="s">
        <v>374</v>
      </c>
      <c r="D81" s="530"/>
      <c r="E81" s="530"/>
      <c r="F81" s="530"/>
      <c r="G81" s="531"/>
      <c r="H81" s="635">
        <v>39</v>
      </c>
      <c r="I81" s="635"/>
      <c r="J81" s="533">
        <f>P81/M81</f>
        <v>8390</v>
      </c>
      <c r="K81" s="533"/>
      <c r="L81" s="533"/>
      <c r="M81" s="532" t="s">
        <v>183</v>
      </c>
      <c r="N81" s="532"/>
      <c r="O81" s="532"/>
      <c r="P81" s="526">
        <v>8390</v>
      </c>
      <c r="Q81" s="527"/>
      <c r="R81" s="527"/>
      <c r="S81" s="528"/>
      <c r="T81" s="73"/>
      <c r="U81" s="61"/>
    </row>
    <row r="82" spans="2:21" ht="20.25" customHeight="1">
      <c r="B82" s="31">
        <f>1</f>
        <v>1</v>
      </c>
      <c r="C82" s="529" t="s">
        <v>375</v>
      </c>
      <c r="D82" s="530"/>
      <c r="E82" s="530"/>
      <c r="F82" s="530"/>
      <c r="G82" s="531"/>
      <c r="H82" s="635">
        <v>39</v>
      </c>
      <c r="I82" s="635"/>
      <c r="J82" s="533">
        <f>P82/M82</f>
        <v>5420</v>
      </c>
      <c r="K82" s="533"/>
      <c r="L82" s="533"/>
      <c r="M82" s="532" t="s">
        <v>183</v>
      </c>
      <c r="N82" s="532"/>
      <c r="O82" s="532"/>
      <c r="P82" s="526">
        <v>5420</v>
      </c>
      <c r="Q82" s="527"/>
      <c r="R82" s="527"/>
      <c r="S82" s="528"/>
      <c r="T82" s="73"/>
      <c r="U82" s="61"/>
    </row>
    <row r="83" spans="2:21">
      <c r="B83" s="31"/>
      <c r="C83" s="678" t="s">
        <v>57</v>
      </c>
      <c r="D83" s="678"/>
      <c r="E83" s="678"/>
      <c r="F83" s="678"/>
      <c r="G83" s="678"/>
      <c r="H83" s="678"/>
      <c r="I83" s="678"/>
      <c r="J83" s="678"/>
      <c r="K83" s="678"/>
      <c r="L83" s="678"/>
      <c r="M83" s="678"/>
      <c r="N83" s="678"/>
      <c r="O83" s="678"/>
      <c r="P83" s="576">
        <f>SUM(P79:S82)</f>
        <v>58910</v>
      </c>
      <c r="Q83" s="577"/>
      <c r="R83" s="577"/>
      <c r="S83" s="578"/>
    </row>
    <row r="84" spans="2:21">
      <c r="B84" s="46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</row>
    <row r="85" spans="2:21" ht="13.5" customHeight="1">
      <c r="B85" s="618" t="s">
        <v>70</v>
      </c>
      <c r="C85" s="618"/>
      <c r="D85" s="618"/>
      <c r="E85" s="618"/>
      <c r="F85" s="618"/>
      <c r="G85" s="618"/>
      <c r="H85" s="618"/>
      <c r="I85" s="618"/>
      <c r="J85" s="618"/>
      <c r="K85" s="618"/>
      <c r="L85" s="618"/>
      <c r="M85" s="618"/>
      <c r="N85" s="618"/>
      <c r="O85" s="618"/>
      <c r="P85" s="618"/>
      <c r="Q85" s="618"/>
      <c r="R85" s="618"/>
      <c r="S85" s="618"/>
    </row>
    <row r="86" spans="2:21" ht="11.25" customHeight="1">
      <c r="B86" s="46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 t="s">
        <v>30</v>
      </c>
      <c r="R86" s="19"/>
      <c r="S86" s="19"/>
    </row>
    <row r="87" spans="2:21" ht="25.5" customHeight="1">
      <c r="B87" s="31" t="s">
        <v>25</v>
      </c>
      <c r="C87" s="535" t="s">
        <v>26</v>
      </c>
      <c r="D87" s="535"/>
      <c r="E87" s="535"/>
      <c r="F87" s="535"/>
      <c r="G87" s="535"/>
      <c r="H87" s="535"/>
      <c r="I87" s="535"/>
      <c r="J87" s="535" t="s">
        <v>28</v>
      </c>
      <c r="K87" s="535"/>
      <c r="L87" s="544" t="s">
        <v>117</v>
      </c>
      <c r="M87" s="545"/>
      <c r="N87" s="545"/>
      <c r="O87" s="545"/>
      <c r="P87" s="545"/>
      <c r="Q87" s="545"/>
      <c r="R87" s="545"/>
      <c r="S87" s="546"/>
    </row>
    <row r="88" spans="2:21">
      <c r="B88" s="31">
        <v>1</v>
      </c>
      <c r="C88" s="535">
        <v>2</v>
      </c>
      <c r="D88" s="535"/>
      <c r="E88" s="535"/>
      <c r="F88" s="535"/>
      <c r="G88" s="535"/>
      <c r="H88" s="535"/>
      <c r="I88" s="535"/>
      <c r="J88" s="535">
        <v>3</v>
      </c>
      <c r="K88" s="535"/>
      <c r="L88" s="544">
        <v>4</v>
      </c>
      <c r="M88" s="545"/>
      <c r="N88" s="545"/>
      <c r="O88" s="545"/>
      <c r="P88" s="545"/>
      <c r="Q88" s="545"/>
      <c r="R88" s="545"/>
      <c r="S88" s="546"/>
    </row>
    <row r="89" spans="2:21">
      <c r="B89" s="31">
        <v>1</v>
      </c>
      <c r="C89" s="529" t="s">
        <v>38</v>
      </c>
      <c r="D89" s="530"/>
      <c r="E89" s="530"/>
      <c r="F89" s="530"/>
      <c r="G89" s="530"/>
      <c r="H89" s="530"/>
      <c r="I89" s="531"/>
      <c r="J89" s="646" t="s">
        <v>235</v>
      </c>
      <c r="K89" s="646"/>
      <c r="L89" s="628">
        <v>12880</v>
      </c>
      <c r="M89" s="702"/>
      <c r="N89" s="702"/>
      <c r="O89" s="702"/>
      <c r="P89" s="702"/>
      <c r="Q89" s="702"/>
      <c r="R89" s="702"/>
      <c r="S89" s="629"/>
    </row>
    <row r="90" spans="2:21">
      <c r="B90" s="31">
        <v>2</v>
      </c>
      <c r="C90" s="529" t="s">
        <v>93</v>
      </c>
      <c r="D90" s="530"/>
      <c r="E90" s="530"/>
      <c r="F90" s="530"/>
      <c r="G90" s="530"/>
      <c r="H90" s="530"/>
      <c r="I90" s="531"/>
      <c r="J90" s="646" t="s">
        <v>235</v>
      </c>
      <c r="K90" s="646"/>
      <c r="L90" s="628">
        <v>560</v>
      </c>
      <c r="M90" s="702"/>
      <c r="N90" s="702"/>
      <c r="O90" s="702"/>
      <c r="P90" s="702"/>
      <c r="Q90" s="702"/>
      <c r="R90" s="702"/>
      <c r="S90" s="629"/>
    </row>
    <row r="91" spans="2:21" ht="12.75" customHeight="1">
      <c r="B91" s="31"/>
      <c r="C91" s="547" t="s">
        <v>57</v>
      </c>
      <c r="D91" s="548"/>
      <c r="E91" s="548"/>
      <c r="F91" s="548"/>
      <c r="G91" s="548"/>
      <c r="H91" s="548"/>
      <c r="I91" s="548"/>
      <c r="J91" s="548"/>
      <c r="K91" s="548"/>
      <c r="L91" s="690">
        <f>L89+L90</f>
        <v>13440</v>
      </c>
      <c r="M91" s="690"/>
      <c r="N91" s="690"/>
      <c r="O91" s="690"/>
      <c r="P91" s="690"/>
      <c r="Q91" s="690"/>
      <c r="R91" s="690"/>
      <c r="S91" s="691"/>
    </row>
    <row r="92" spans="2:21" ht="10.5" customHeight="1">
      <c r="B92" s="46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</row>
    <row r="93" spans="2:21" ht="12" customHeight="1">
      <c r="B93" s="46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 t="s">
        <v>36</v>
      </c>
      <c r="R93" s="19"/>
      <c r="S93" s="19"/>
    </row>
    <row r="94" spans="2:21" ht="26.4">
      <c r="B94" s="31" t="s">
        <v>25</v>
      </c>
      <c r="C94" s="535" t="s">
        <v>26</v>
      </c>
      <c r="D94" s="535"/>
      <c r="E94" s="535"/>
      <c r="F94" s="535"/>
      <c r="G94" s="535"/>
      <c r="H94" s="535"/>
      <c r="I94" s="535"/>
      <c r="J94" s="535"/>
      <c r="K94" s="535" t="s">
        <v>28</v>
      </c>
      <c r="L94" s="535"/>
      <c r="M94" s="535"/>
      <c r="N94" s="535" t="s">
        <v>27</v>
      </c>
      <c r="O94" s="535"/>
      <c r="P94" s="535"/>
      <c r="Q94" s="535"/>
      <c r="R94" s="535"/>
      <c r="S94" s="535"/>
    </row>
    <row r="95" spans="2:21" ht="12.75" customHeight="1">
      <c r="B95" s="31">
        <v>1</v>
      </c>
      <c r="C95" s="535">
        <v>2</v>
      </c>
      <c r="D95" s="535"/>
      <c r="E95" s="535"/>
      <c r="F95" s="535"/>
      <c r="G95" s="535"/>
      <c r="H95" s="535"/>
      <c r="I95" s="535"/>
      <c r="J95" s="535"/>
      <c r="K95" s="535">
        <v>3</v>
      </c>
      <c r="L95" s="535"/>
      <c r="M95" s="535"/>
      <c r="N95" s="535">
        <v>4</v>
      </c>
      <c r="O95" s="535"/>
      <c r="P95" s="535"/>
      <c r="Q95" s="535"/>
      <c r="R95" s="535"/>
      <c r="S95" s="535"/>
    </row>
    <row r="96" spans="2:21" ht="12.75" customHeight="1">
      <c r="B96" s="31">
        <v>2</v>
      </c>
      <c r="C96" s="529" t="s">
        <v>118</v>
      </c>
      <c r="D96" s="530"/>
      <c r="E96" s="530"/>
      <c r="F96" s="530"/>
      <c r="G96" s="530"/>
      <c r="H96" s="530"/>
      <c r="I96" s="530"/>
      <c r="J96" s="531"/>
      <c r="K96" s="623" t="s">
        <v>236</v>
      </c>
      <c r="L96" s="711"/>
      <c r="M96" s="624"/>
      <c r="N96" s="712">
        <v>3000</v>
      </c>
      <c r="O96" s="713"/>
      <c r="P96" s="713"/>
      <c r="Q96" s="713"/>
      <c r="R96" s="713"/>
      <c r="S96" s="714"/>
    </row>
    <row r="97" spans="2:22" ht="12.75" customHeight="1">
      <c r="B97" s="31"/>
      <c r="C97" s="697" t="s">
        <v>57</v>
      </c>
      <c r="D97" s="697"/>
      <c r="E97" s="697"/>
      <c r="F97" s="697"/>
      <c r="G97" s="697"/>
      <c r="H97" s="697"/>
      <c r="I97" s="697"/>
      <c r="J97" s="697"/>
      <c r="K97" s="646"/>
      <c r="L97" s="646"/>
      <c r="M97" s="646"/>
      <c r="N97" s="696">
        <f>N96</f>
        <v>3000</v>
      </c>
      <c r="O97" s="696"/>
      <c r="P97" s="696"/>
      <c r="Q97" s="696"/>
      <c r="R97" s="696"/>
      <c r="S97" s="696"/>
    </row>
    <row r="98" spans="2:22" ht="12.75" customHeight="1">
      <c r="B98" s="39"/>
      <c r="C98" s="20"/>
      <c r="D98" s="20"/>
      <c r="E98" s="20"/>
      <c r="F98" s="20"/>
      <c r="G98" s="20"/>
      <c r="H98" s="20"/>
      <c r="I98" s="20"/>
      <c r="J98" s="20"/>
      <c r="K98" s="287"/>
      <c r="L98" s="287"/>
      <c r="M98" s="287"/>
      <c r="N98" s="139"/>
      <c r="O98" s="139"/>
      <c r="P98" s="139"/>
      <c r="Q98" s="139"/>
      <c r="R98" s="139"/>
      <c r="S98" s="139"/>
    </row>
    <row r="99" spans="2:22" ht="15.75" hidden="1" customHeight="1" outlineLevel="1">
      <c r="B99" s="618" t="s">
        <v>209</v>
      </c>
      <c r="C99" s="618"/>
      <c r="D99" s="618"/>
      <c r="E99" s="618"/>
      <c r="F99" s="618"/>
      <c r="G99" s="618"/>
      <c r="H99" s="618"/>
      <c r="I99" s="618"/>
      <c r="J99" s="618"/>
      <c r="K99" s="618"/>
      <c r="L99" s="618"/>
      <c r="M99" s="618"/>
      <c r="N99" s="618"/>
      <c r="O99" s="618"/>
      <c r="P99" s="618"/>
      <c r="Q99" s="618"/>
      <c r="R99" s="618"/>
      <c r="S99" s="618"/>
    </row>
    <row r="100" spans="2:22" ht="15.75" hidden="1" customHeight="1" outlineLevel="1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9" t="s">
        <v>30</v>
      </c>
      <c r="S100" s="10"/>
    </row>
    <row r="101" spans="2:22" ht="25.5" hidden="1" customHeight="1" outlineLevel="1">
      <c r="B101" s="31" t="s">
        <v>25</v>
      </c>
      <c r="C101" s="535" t="s">
        <v>26</v>
      </c>
      <c r="D101" s="535"/>
      <c r="E101" s="535"/>
      <c r="F101" s="535"/>
      <c r="G101" s="535"/>
      <c r="H101" s="535"/>
      <c r="I101" s="535" t="s">
        <v>28</v>
      </c>
      <c r="J101" s="535"/>
      <c r="K101" s="535" t="s">
        <v>184</v>
      </c>
      <c r="L101" s="535"/>
      <c r="M101" s="535"/>
      <c r="N101" s="535" t="s">
        <v>185</v>
      </c>
      <c r="O101" s="535"/>
      <c r="P101" s="535"/>
      <c r="Q101" s="544" t="s">
        <v>37</v>
      </c>
      <c r="R101" s="545"/>
      <c r="S101" s="546"/>
    </row>
    <row r="102" spans="2:22" hidden="1" outlineLevel="1">
      <c r="B102" s="31">
        <v>1</v>
      </c>
      <c r="C102" s="535">
        <v>2</v>
      </c>
      <c r="D102" s="535"/>
      <c r="E102" s="535"/>
      <c r="F102" s="535"/>
      <c r="G102" s="535"/>
      <c r="H102" s="535"/>
      <c r="I102" s="535">
        <v>3</v>
      </c>
      <c r="J102" s="535"/>
      <c r="K102" s="535">
        <v>4</v>
      </c>
      <c r="L102" s="535"/>
      <c r="M102" s="535"/>
      <c r="N102" s="535">
        <v>5</v>
      </c>
      <c r="O102" s="535"/>
      <c r="P102" s="535"/>
      <c r="Q102" s="544">
        <v>6</v>
      </c>
      <c r="R102" s="545"/>
      <c r="S102" s="546"/>
    </row>
    <row r="103" spans="2:22" ht="12.75" hidden="1" customHeight="1" outlineLevel="1">
      <c r="B103" s="48">
        <v>1</v>
      </c>
      <c r="C103" s="687" t="s">
        <v>210</v>
      </c>
      <c r="D103" s="688"/>
      <c r="E103" s="688"/>
      <c r="F103" s="688"/>
      <c r="G103" s="688"/>
      <c r="H103" s="689"/>
      <c r="I103" s="683">
        <v>46</v>
      </c>
      <c r="J103" s="684"/>
      <c r="K103" s="685" t="s">
        <v>183</v>
      </c>
      <c r="L103" s="685"/>
      <c r="M103" s="685"/>
      <c r="N103" s="686">
        <f>Q103/K103</f>
        <v>0</v>
      </c>
      <c r="O103" s="686"/>
      <c r="P103" s="686"/>
      <c r="Q103" s="540"/>
      <c r="R103" s="540"/>
      <c r="S103" s="541"/>
    </row>
    <row r="104" spans="2:22" ht="9.75" customHeight="1" collapsed="1">
      <c r="B104" s="46"/>
      <c r="C104" s="41"/>
      <c r="D104" s="41"/>
      <c r="E104" s="41"/>
      <c r="F104" s="41"/>
      <c r="G104" s="41"/>
      <c r="H104" s="41"/>
      <c r="I104" s="41"/>
      <c r="J104" s="41"/>
      <c r="K104" s="41"/>
      <c r="L104" s="19"/>
      <c r="M104" s="19"/>
      <c r="N104" s="19"/>
      <c r="O104" s="19"/>
      <c r="P104" s="19"/>
      <c r="Q104" s="19"/>
      <c r="R104" s="19"/>
      <c r="S104" s="19"/>
    </row>
    <row r="105" spans="2:22" ht="15.75" customHeight="1" collapsed="1">
      <c r="B105" s="525" t="s">
        <v>486</v>
      </c>
      <c r="C105" s="525"/>
      <c r="D105" s="525"/>
      <c r="E105" s="525"/>
      <c r="F105" s="525"/>
      <c r="G105" s="525"/>
      <c r="H105" s="525"/>
      <c r="I105" s="525"/>
      <c r="J105" s="525"/>
      <c r="K105" s="525"/>
      <c r="L105" s="525"/>
      <c r="M105" s="525"/>
      <c r="N105" s="525"/>
      <c r="O105" s="525"/>
      <c r="P105" s="525"/>
      <c r="Q105" s="525"/>
      <c r="R105" s="525"/>
      <c r="S105" s="525"/>
      <c r="U105" s="73"/>
      <c r="V105" s="73"/>
    </row>
    <row r="106" spans="2:22" ht="15.75" customHeight="1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9" t="s">
        <v>30</v>
      </c>
      <c r="S106" s="10"/>
    </row>
    <row r="107" spans="2:22" ht="25.5" customHeight="1">
      <c r="B107" s="31" t="s">
        <v>25</v>
      </c>
      <c r="C107" s="535" t="s">
        <v>26</v>
      </c>
      <c r="D107" s="535"/>
      <c r="E107" s="535"/>
      <c r="F107" s="535"/>
      <c r="G107" s="535"/>
      <c r="H107" s="535"/>
      <c r="I107" s="535" t="s">
        <v>28</v>
      </c>
      <c r="J107" s="535"/>
      <c r="K107" s="535" t="s">
        <v>184</v>
      </c>
      <c r="L107" s="535"/>
      <c r="M107" s="535"/>
      <c r="N107" s="535" t="s">
        <v>185</v>
      </c>
      <c r="O107" s="535"/>
      <c r="P107" s="535"/>
      <c r="Q107" s="544" t="s">
        <v>37</v>
      </c>
      <c r="R107" s="545"/>
      <c r="S107" s="546"/>
    </row>
    <row r="108" spans="2:22">
      <c r="B108" s="31">
        <v>1</v>
      </c>
      <c r="C108" s="535">
        <v>2</v>
      </c>
      <c r="D108" s="535"/>
      <c r="E108" s="535"/>
      <c r="F108" s="535"/>
      <c r="G108" s="535"/>
      <c r="H108" s="535"/>
      <c r="I108" s="535">
        <v>3</v>
      </c>
      <c r="J108" s="535"/>
      <c r="K108" s="535">
        <v>4</v>
      </c>
      <c r="L108" s="535"/>
      <c r="M108" s="535"/>
      <c r="N108" s="535">
        <v>5</v>
      </c>
      <c r="O108" s="535"/>
      <c r="P108" s="535"/>
      <c r="Q108" s="544">
        <v>6</v>
      </c>
      <c r="R108" s="545"/>
      <c r="S108" s="546"/>
    </row>
    <row r="109" spans="2:22">
      <c r="B109" s="48">
        <v>1</v>
      </c>
      <c r="C109" s="698" t="s">
        <v>247</v>
      </c>
      <c r="D109" s="699"/>
      <c r="E109" s="699"/>
      <c r="F109" s="699"/>
      <c r="G109" s="699"/>
      <c r="H109" s="700"/>
      <c r="I109" s="683">
        <v>42</v>
      </c>
      <c r="J109" s="684"/>
      <c r="K109" s="695">
        <v>30</v>
      </c>
      <c r="L109" s="695"/>
      <c r="M109" s="695"/>
      <c r="N109" s="694">
        <v>100</v>
      </c>
      <c r="O109" s="686"/>
      <c r="P109" s="686"/>
      <c r="Q109" s="692">
        <f>K109*N109</f>
        <v>3000</v>
      </c>
      <c r="R109" s="692"/>
      <c r="S109" s="693"/>
      <c r="T109" s="244"/>
      <c r="U109" s="61"/>
    </row>
    <row r="110" spans="2:22">
      <c r="B110" s="48">
        <f>B109+1</f>
        <v>2</v>
      </c>
      <c r="C110" s="698" t="s">
        <v>248</v>
      </c>
      <c r="D110" s="699"/>
      <c r="E110" s="699"/>
      <c r="F110" s="699"/>
      <c r="G110" s="699"/>
      <c r="H110" s="700"/>
      <c r="I110" s="683">
        <v>42</v>
      </c>
      <c r="J110" s="684"/>
      <c r="K110" s="695">
        <v>14</v>
      </c>
      <c r="L110" s="695"/>
      <c r="M110" s="695"/>
      <c r="N110" s="694">
        <v>66</v>
      </c>
      <c r="O110" s="686"/>
      <c r="P110" s="686"/>
      <c r="Q110" s="692">
        <f>K110*N110-4</f>
        <v>920</v>
      </c>
      <c r="R110" s="692"/>
      <c r="S110" s="693"/>
      <c r="T110" s="244"/>
      <c r="U110" s="61"/>
    </row>
    <row r="111" spans="2:22">
      <c r="B111" s="48">
        <f>B110+1</f>
        <v>3</v>
      </c>
      <c r="C111" s="687" t="s">
        <v>249</v>
      </c>
      <c r="D111" s="688"/>
      <c r="E111" s="688"/>
      <c r="F111" s="688"/>
      <c r="G111" s="688"/>
      <c r="H111" s="689"/>
      <c r="I111" s="683">
        <v>42</v>
      </c>
      <c r="J111" s="684"/>
      <c r="K111" s="695">
        <v>19</v>
      </c>
      <c r="L111" s="695"/>
      <c r="M111" s="695"/>
      <c r="N111" s="694">
        <v>180</v>
      </c>
      <c r="O111" s="686"/>
      <c r="P111" s="686"/>
      <c r="Q111" s="692">
        <f>K111*N111</f>
        <v>3420</v>
      </c>
      <c r="R111" s="692"/>
      <c r="S111" s="693"/>
      <c r="T111" s="244"/>
      <c r="U111" s="61"/>
    </row>
    <row r="112" spans="2:22">
      <c r="B112" s="48" t="e">
        <f>#REF!+1</f>
        <v>#REF!</v>
      </c>
      <c r="C112" s="698" t="s">
        <v>250</v>
      </c>
      <c r="D112" s="699"/>
      <c r="E112" s="699"/>
      <c r="F112" s="699"/>
      <c r="G112" s="699"/>
      <c r="H112" s="700"/>
      <c r="I112" s="683">
        <v>42</v>
      </c>
      <c r="J112" s="684"/>
      <c r="K112" s="695">
        <v>39</v>
      </c>
      <c r="L112" s="695"/>
      <c r="M112" s="695"/>
      <c r="N112" s="694">
        <v>150</v>
      </c>
      <c r="O112" s="686"/>
      <c r="P112" s="686"/>
      <c r="Q112" s="692">
        <f>K112*N112</f>
        <v>5850</v>
      </c>
      <c r="R112" s="692"/>
      <c r="S112" s="693"/>
      <c r="T112" s="244"/>
      <c r="U112" s="61">
        <v>14540</v>
      </c>
    </row>
    <row r="113" spans="2:22">
      <c r="B113" s="48" t="e">
        <f>B112+1</f>
        <v>#REF!</v>
      </c>
      <c r="C113" s="687" t="s">
        <v>251</v>
      </c>
      <c r="D113" s="688"/>
      <c r="E113" s="688"/>
      <c r="F113" s="688"/>
      <c r="G113" s="688"/>
      <c r="H113" s="689"/>
      <c r="I113" s="683">
        <v>42</v>
      </c>
      <c r="J113" s="684"/>
      <c r="K113" s="695">
        <v>25</v>
      </c>
      <c r="L113" s="695"/>
      <c r="M113" s="695"/>
      <c r="N113" s="694">
        <v>54</v>
      </c>
      <c r="O113" s="686"/>
      <c r="P113" s="686"/>
      <c r="Q113" s="692">
        <f>K113*N113</f>
        <v>1350</v>
      </c>
      <c r="R113" s="692"/>
      <c r="S113" s="693"/>
      <c r="T113" s="244"/>
      <c r="U113" s="61"/>
    </row>
    <row r="114" spans="2:22">
      <c r="B114" s="34"/>
      <c r="C114" s="608" t="s">
        <v>57</v>
      </c>
      <c r="D114" s="609"/>
      <c r="E114" s="609"/>
      <c r="F114" s="609"/>
      <c r="G114" s="609"/>
      <c r="H114" s="609"/>
      <c r="I114" s="609"/>
      <c r="J114" s="609"/>
      <c r="K114" s="609"/>
      <c r="L114" s="609"/>
      <c r="M114" s="609"/>
      <c r="N114" s="609"/>
      <c r="O114" s="609"/>
      <c r="P114" s="610"/>
      <c r="Q114" s="576">
        <f>SUM(Q109:S113)</f>
        <v>14540</v>
      </c>
      <c r="R114" s="577"/>
      <c r="S114" s="578"/>
      <c r="U114" s="61">
        <f>U112-Q114</f>
        <v>0</v>
      </c>
      <c r="V114" s="62"/>
    </row>
    <row r="115" spans="2:22">
      <c r="B115" s="39"/>
      <c r="C115" s="20"/>
      <c r="D115" s="20"/>
      <c r="E115" s="20"/>
      <c r="F115" s="20"/>
      <c r="G115" s="20"/>
      <c r="H115" s="20"/>
      <c r="I115" s="20"/>
      <c r="J115" s="20"/>
      <c r="K115" s="138"/>
      <c r="L115" s="138"/>
      <c r="M115" s="138"/>
      <c r="N115" s="139"/>
      <c r="O115" s="139"/>
      <c r="P115" s="139"/>
      <c r="Q115" s="139"/>
      <c r="R115" s="139"/>
      <c r="S115" s="139"/>
    </row>
    <row r="116" spans="2:22">
      <c r="B116" s="525" t="s">
        <v>487</v>
      </c>
      <c r="C116" s="525"/>
      <c r="D116" s="525"/>
      <c r="E116" s="525"/>
      <c r="F116" s="525"/>
      <c r="G116" s="525"/>
      <c r="H116" s="525"/>
      <c r="I116" s="525"/>
      <c r="J116" s="525"/>
      <c r="K116" s="525"/>
      <c r="L116" s="525"/>
      <c r="M116" s="525"/>
      <c r="N116" s="525"/>
      <c r="O116" s="525"/>
      <c r="P116" s="525"/>
      <c r="Q116" s="525"/>
      <c r="R116" s="525"/>
      <c r="S116" s="525"/>
      <c r="U116" s="73"/>
      <c r="V116" s="73"/>
    </row>
    <row r="117" spans="2:22">
      <c r="B117" s="46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</row>
    <row r="118" spans="2:22" ht="26.4">
      <c r="B118" s="31" t="s">
        <v>25</v>
      </c>
      <c r="C118" s="535" t="s">
        <v>26</v>
      </c>
      <c r="D118" s="535"/>
      <c r="E118" s="535"/>
      <c r="F118" s="535"/>
      <c r="G118" s="535"/>
      <c r="H118" s="535"/>
      <c r="I118" s="535" t="s">
        <v>28</v>
      </c>
      <c r="J118" s="535"/>
      <c r="K118" s="535" t="s">
        <v>119</v>
      </c>
      <c r="L118" s="535"/>
      <c r="M118" s="535"/>
      <c r="N118" s="535" t="s">
        <v>120</v>
      </c>
      <c r="O118" s="535"/>
      <c r="P118" s="535"/>
      <c r="Q118" s="544" t="s">
        <v>37</v>
      </c>
      <c r="R118" s="545"/>
      <c r="S118" s="546"/>
      <c r="V118" s="62">
        <f>Q114+Q122</f>
        <v>180370</v>
      </c>
    </row>
    <row r="119" spans="2:22">
      <c r="B119" s="31">
        <v>1</v>
      </c>
      <c r="C119" s="535">
        <v>2</v>
      </c>
      <c r="D119" s="535"/>
      <c r="E119" s="535"/>
      <c r="F119" s="535"/>
      <c r="G119" s="535"/>
      <c r="H119" s="535"/>
      <c r="I119" s="535">
        <v>3</v>
      </c>
      <c r="J119" s="535"/>
      <c r="K119" s="535">
        <v>4</v>
      </c>
      <c r="L119" s="535"/>
      <c r="M119" s="535"/>
      <c r="N119" s="535">
        <v>5</v>
      </c>
      <c r="O119" s="535"/>
      <c r="P119" s="535"/>
      <c r="Q119" s="544">
        <v>6</v>
      </c>
      <c r="R119" s="545"/>
      <c r="S119" s="546"/>
    </row>
    <row r="120" spans="2:22">
      <c r="B120" s="31">
        <v>1</v>
      </c>
      <c r="C120" s="529" t="s">
        <v>94</v>
      </c>
      <c r="D120" s="530"/>
      <c r="E120" s="530"/>
      <c r="F120" s="530"/>
      <c r="G120" s="530"/>
      <c r="H120" s="531"/>
      <c r="I120" s="683">
        <v>47</v>
      </c>
      <c r="J120" s="684"/>
      <c r="K120" s="722"/>
      <c r="L120" s="692"/>
      <c r="M120" s="693"/>
      <c r="N120" s="675"/>
      <c r="O120" s="715"/>
      <c r="P120" s="684"/>
      <c r="Q120" s="675"/>
      <c r="R120" s="676"/>
      <c r="S120" s="677"/>
    </row>
    <row r="121" spans="2:22">
      <c r="B121" s="31"/>
      <c r="C121" s="529" t="s">
        <v>181</v>
      </c>
      <c r="D121" s="530"/>
      <c r="E121" s="530"/>
      <c r="F121" s="530"/>
      <c r="G121" s="530"/>
      <c r="H121" s="531"/>
      <c r="I121" s="683">
        <v>47</v>
      </c>
      <c r="J121" s="684"/>
      <c r="K121" s="526">
        <f>Q121/N121</f>
        <v>2915.2542372881358</v>
      </c>
      <c r="L121" s="527"/>
      <c r="M121" s="528"/>
      <c r="N121" s="675">
        <v>41.3</v>
      </c>
      <c r="O121" s="715"/>
      <c r="P121" s="684"/>
      <c r="Q121" s="539">
        <v>120400</v>
      </c>
      <c r="R121" s="540"/>
      <c r="S121" s="541"/>
    </row>
    <row r="122" spans="2:22">
      <c r="B122" s="34"/>
      <c r="C122" s="608" t="s">
        <v>57</v>
      </c>
      <c r="D122" s="609"/>
      <c r="E122" s="609"/>
      <c r="F122" s="609"/>
      <c r="G122" s="609"/>
      <c r="H122" s="609"/>
      <c r="I122" s="609"/>
      <c r="J122" s="609"/>
      <c r="K122" s="609"/>
      <c r="L122" s="609"/>
      <c r="M122" s="609"/>
      <c r="N122" s="609"/>
      <c r="O122" s="609"/>
      <c r="P122" s="610"/>
      <c r="Q122" s="576">
        <v>165830</v>
      </c>
      <c r="R122" s="577"/>
      <c r="S122" s="578"/>
    </row>
    <row r="123" spans="2:22">
      <c r="B123" s="42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240"/>
      <c r="R123" s="240"/>
      <c r="S123" s="240"/>
    </row>
    <row r="124" spans="2:22">
      <c r="B124" s="525" t="s">
        <v>409</v>
      </c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525"/>
      <c r="O124" s="525"/>
      <c r="P124" s="525"/>
      <c r="Q124" s="525"/>
      <c r="R124" s="525"/>
      <c r="S124" s="525"/>
      <c r="U124" s="73"/>
      <c r="V124" s="73"/>
    </row>
    <row r="125" spans="2:22">
      <c r="B125" s="366"/>
      <c r="C125" s="366"/>
      <c r="D125" s="366"/>
      <c r="E125" s="366"/>
      <c r="F125" s="366"/>
      <c r="G125" s="366"/>
      <c r="H125" s="366"/>
      <c r="I125" s="366"/>
      <c r="J125" s="366"/>
      <c r="K125" s="366"/>
      <c r="L125" s="366"/>
      <c r="M125" s="366"/>
      <c r="N125" s="366"/>
      <c r="O125" s="366"/>
      <c r="P125" s="366"/>
      <c r="Q125" s="366"/>
      <c r="R125" s="366"/>
      <c r="S125" s="366"/>
      <c r="U125" s="73"/>
      <c r="V125" s="73"/>
    </row>
    <row r="126" spans="2:22" ht="26.4">
      <c r="B126" s="348" t="s">
        <v>25</v>
      </c>
      <c r="C126" s="535" t="s">
        <v>26</v>
      </c>
      <c r="D126" s="535"/>
      <c r="E126" s="535"/>
      <c r="F126" s="535"/>
      <c r="G126" s="535"/>
      <c r="H126" s="535" t="s">
        <v>28</v>
      </c>
      <c r="I126" s="535"/>
      <c r="J126" s="535" t="s">
        <v>55</v>
      </c>
      <c r="K126" s="535"/>
      <c r="L126" s="535"/>
      <c r="M126" s="535" t="s">
        <v>54</v>
      </c>
      <c r="N126" s="535"/>
      <c r="O126" s="535"/>
      <c r="P126" s="535" t="s">
        <v>56</v>
      </c>
      <c r="Q126" s="535"/>
      <c r="R126" s="535"/>
      <c r="S126" s="535"/>
      <c r="U126" s="73"/>
      <c r="V126" s="73"/>
    </row>
    <row r="127" spans="2:22">
      <c r="B127" s="348">
        <v>1</v>
      </c>
      <c r="C127" s="535">
        <v>2</v>
      </c>
      <c r="D127" s="535"/>
      <c r="E127" s="535"/>
      <c r="F127" s="535"/>
      <c r="G127" s="535"/>
      <c r="H127" s="535">
        <v>3</v>
      </c>
      <c r="I127" s="535"/>
      <c r="J127" s="646" t="s">
        <v>90</v>
      </c>
      <c r="K127" s="646"/>
      <c r="L127" s="646"/>
      <c r="M127" s="646" t="s">
        <v>91</v>
      </c>
      <c r="N127" s="646"/>
      <c r="O127" s="646"/>
      <c r="P127" s="657">
        <v>6</v>
      </c>
      <c r="Q127" s="719"/>
      <c r="R127" s="719"/>
      <c r="S127" s="720"/>
      <c r="U127" s="73"/>
      <c r="V127" s="73"/>
    </row>
    <row r="128" spans="2:22">
      <c r="B128" s="348">
        <v>1</v>
      </c>
      <c r="C128" s="721" t="s">
        <v>410</v>
      </c>
      <c r="D128" s="721"/>
      <c r="E128" s="721"/>
      <c r="F128" s="721"/>
      <c r="G128" s="721"/>
      <c r="H128" s="532"/>
      <c r="I128" s="532"/>
      <c r="J128" s="534">
        <f>P128/M128</f>
        <v>200</v>
      </c>
      <c r="K128" s="534"/>
      <c r="L128" s="534"/>
      <c r="M128" s="533">
        <v>12</v>
      </c>
      <c r="N128" s="533"/>
      <c r="O128" s="533"/>
      <c r="P128" s="539">
        <v>2400</v>
      </c>
      <c r="Q128" s="540"/>
      <c r="R128" s="540"/>
      <c r="S128" s="541"/>
      <c r="U128" s="73"/>
      <c r="V128" s="73"/>
    </row>
    <row r="129" spans="1:22">
      <c r="B129" s="348"/>
      <c r="C129" s="678" t="s">
        <v>57</v>
      </c>
      <c r="D129" s="678"/>
      <c r="E129" s="678"/>
      <c r="F129" s="678"/>
      <c r="G129" s="678"/>
      <c r="H129" s="678"/>
      <c r="I129" s="678"/>
      <c r="J129" s="678"/>
      <c r="K129" s="678"/>
      <c r="L129" s="678"/>
      <c r="M129" s="678"/>
      <c r="N129" s="678"/>
      <c r="O129" s="678"/>
      <c r="P129" s="679">
        <f>SUM(P128:P128)</f>
        <v>2400</v>
      </c>
      <c r="Q129" s="680"/>
      <c r="R129" s="680"/>
      <c r="S129" s="681"/>
      <c r="U129" s="73"/>
      <c r="V129" s="73"/>
    </row>
    <row r="130" spans="1:22">
      <c r="B130" s="52"/>
      <c r="C130" s="42"/>
      <c r="D130" s="42"/>
      <c r="E130" s="42"/>
      <c r="F130" s="42"/>
      <c r="G130" s="21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</row>
    <row r="131" spans="1:22">
      <c r="B131" s="52"/>
      <c r="C131" s="42"/>
      <c r="D131" s="42"/>
      <c r="E131" s="42"/>
      <c r="F131" s="42"/>
      <c r="G131" s="21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</row>
    <row r="132" spans="1:22">
      <c r="A132" s="25" t="s">
        <v>189</v>
      </c>
      <c r="B132" s="717" t="s">
        <v>191</v>
      </c>
      <c r="C132" s="718"/>
      <c r="D132" s="718"/>
      <c r="E132" s="718"/>
      <c r="F132" s="718"/>
      <c r="G132" s="718"/>
      <c r="H132" s="716">
        <f>P31+P37+P44+P54+Q62+P73+P83+L91+N97+Q114+Q122+P129</f>
        <v>1178740</v>
      </c>
      <c r="I132" s="716"/>
      <c r="J132" s="716"/>
      <c r="K132" s="23"/>
      <c r="L132" s="23"/>
      <c r="M132" s="23"/>
      <c r="N132"/>
      <c r="O132"/>
      <c r="P132"/>
      <c r="Q132"/>
      <c r="R132"/>
      <c r="S132"/>
    </row>
    <row r="133" spans="1:22">
      <c r="B133" s="52"/>
      <c r="C133" s="42"/>
      <c r="D133" s="42"/>
      <c r="E133" s="42"/>
      <c r="F133" s="42"/>
      <c r="G133" s="21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</row>
    <row r="134" spans="1:22">
      <c r="B134" s="52"/>
      <c r="C134" s="42"/>
      <c r="D134" s="42"/>
      <c r="E134" s="42"/>
      <c r="F134" s="42"/>
      <c r="G134" s="21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</row>
    <row r="135" spans="1:22">
      <c r="B135" s="53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</row>
    <row r="136" spans="1:22">
      <c r="B136" s="11" t="s">
        <v>95</v>
      </c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 t="s">
        <v>60</v>
      </c>
      <c r="N136" s="19"/>
      <c r="O136" s="19"/>
      <c r="P136" s="19"/>
      <c r="Q136" s="19"/>
      <c r="R136" s="19"/>
      <c r="S136" s="19"/>
    </row>
    <row r="137" spans="1:22">
      <c r="B137" s="1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</row>
    <row r="138" spans="1:22">
      <c r="B138" s="11" t="s">
        <v>96</v>
      </c>
      <c r="C138"/>
      <c r="D138" s="19"/>
      <c r="E138" s="19"/>
      <c r="F138" s="19"/>
      <c r="G138" s="19"/>
      <c r="H138" s="19"/>
      <c r="I138" s="19"/>
      <c r="J138" s="19"/>
      <c r="K138" s="19"/>
      <c r="L138" s="19"/>
      <c r="M138" s="19" t="s">
        <v>282</v>
      </c>
      <c r="N138" s="19"/>
      <c r="O138" s="19"/>
      <c r="P138" s="43" t="s">
        <v>61</v>
      </c>
      <c r="Q138" s="19"/>
      <c r="S138" s="19"/>
    </row>
    <row r="143" spans="1:22">
      <c r="B143" s="50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</row>
  </sheetData>
  <mergeCells count="307">
    <mergeCell ref="Q121:S121"/>
    <mergeCell ref="C122:P122"/>
    <mergeCell ref="Q122:S122"/>
    <mergeCell ref="C120:H120"/>
    <mergeCell ref="I120:J120"/>
    <mergeCell ref="K120:M120"/>
    <mergeCell ref="N120:P120"/>
    <mergeCell ref="C121:H121"/>
    <mergeCell ref="Q120:S120"/>
    <mergeCell ref="I121:J121"/>
    <mergeCell ref="H132:J132"/>
    <mergeCell ref="B132:G132"/>
    <mergeCell ref="M128:O128"/>
    <mergeCell ref="P128:S128"/>
    <mergeCell ref="B124:S124"/>
    <mergeCell ref="C126:G126"/>
    <mergeCell ref="P127:S127"/>
    <mergeCell ref="C128:G128"/>
    <mergeCell ref="H128:I128"/>
    <mergeCell ref="J128:L128"/>
    <mergeCell ref="K121:M121"/>
    <mergeCell ref="N121:P121"/>
    <mergeCell ref="C114:P114"/>
    <mergeCell ref="C118:H118"/>
    <mergeCell ref="I118:J118"/>
    <mergeCell ref="N118:P118"/>
    <mergeCell ref="C119:H119"/>
    <mergeCell ref="I119:J119"/>
    <mergeCell ref="N119:P119"/>
    <mergeCell ref="B116:S116"/>
    <mergeCell ref="P43:S43"/>
    <mergeCell ref="C40:I40"/>
    <mergeCell ref="J40:O40"/>
    <mergeCell ref="P40:S40"/>
    <mergeCell ref="C41:I41"/>
    <mergeCell ref="P41:S41"/>
    <mergeCell ref="C42:I42"/>
    <mergeCell ref="L89:S89"/>
    <mergeCell ref="C72:G72"/>
    <mergeCell ref="H72:I72"/>
    <mergeCell ref="J72:L72"/>
    <mergeCell ref="M72:O72"/>
    <mergeCell ref="P72:S72"/>
    <mergeCell ref="M82:O82"/>
    <mergeCell ref="P82:S82"/>
    <mergeCell ref="C81:G81"/>
    <mergeCell ref="P81:S81"/>
    <mergeCell ref="Q109:S109"/>
    <mergeCell ref="C111:H111"/>
    <mergeCell ref="I111:J111"/>
    <mergeCell ref="K111:M111"/>
    <mergeCell ref="N111:P111"/>
    <mergeCell ref="C110:H110"/>
    <mergeCell ref="C109:H109"/>
    <mergeCell ref="I109:J109"/>
    <mergeCell ref="K109:M109"/>
    <mergeCell ref="I110:J110"/>
    <mergeCell ref="P36:S36"/>
    <mergeCell ref="C37:I37"/>
    <mergeCell ref="J37:O37"/>
    <mergeCell ref="K96:M96"/>
    <mergeCell ref="N96:S96"/>
    <mergeCell ref="C96:J96"/>
    <mergeCell ref="P68:S68"/>
    <mergeCell ref="C68:G68"/>
    <mergeCell ref="P71:S71"/>
    <mergeCell ref="C89:I89"/>
    <mergeCell ref="M67:O67"/>
    <mergeCell ref="H68:I68"/>
    <mergeCell ref="B75:S75"/>
    <mergeCell ref="J68:L68"/>
    <mergeCell ref="C73:O73"/>
    <mergeCell ref="J67:L67"/>
    <mergeCell ref="M70:O70"/>
    <mergeCell ref="C69:G69"/>
    <mergeCell ref="P83:S83"/>
    <mergeCell ref="P78:S78"/>
    <mergeCell ref="M77:O77"/>
    <mergeCell ref="J78:L78"/>
    <mergeCell ref="C83:O83"/>
    <mergeCell ref="C78:G78"/>
    <mergeCell ref="C82:G82"/>
    <mergeCell ref="H81:I81"/>
    <mergeCell ref="M78:O78"/>
    <mergeCell ref="H70:I70"/>
    <mergeCell ref="J70:L70"/>
    <mergeCell ref="M69:O69"/>
    <mergeCell ref="J77:L77"/>
    <mergeCell ref="P77:S77"/>
    <mergeCell ref="H78:I78"/>
    <mergeCell ref="P73:S73"/>
    <mergeCell ref="W60:Y60"/>
    <mergeCell ref="Q61:S61"/>
    <mergeCell ref="Q60:S60"/>
    <mergeCell ref="L58:N58"/>
    <mergeCell ref="W61:Y61"/>
    <mergeCell ref="L59:N59"/>
    <mergeCell ref="Q59:S59"/>
    <mergeCell ref="O58:P58"/>
    <mergeCell ref="O61:P61"/>
    <mergeCell ref="L60:N60"/>
    <mergeCell ref="J61:K61"/>
    <mergeCell ref="Q62:S62"/>
    <mergeCell ref="H60:I60"/>
    <mergeCell ref="P66:S66"/>
    <mergeCell ref="H59:I59"/>
    <mergeCell ref="J59:K59"/>
    <mergeCell ref="H61:I61"/>
    <mergeCell ref="J60:K60"/>
    <mergeCell ref="C51:G51"/>
    <mergeCell ref="P44:S44"/>
    <mergeCell ref="J44:O44"/>
    <mergeCell ref="J31:O31"/>
    <mergeCell ref="C36:I36"/>
    <mergeCell ref="C30:I30"/>
    <mergeCell ref="J30:O30"/>
    <mergeCell ref="B39:S39"/>
    <mergeCell ref="J42:O42"/>
    <mergeCell ref="P42:S42"/>
    <mergeCell ref="H48:I48"/>
    <mergeCell ref="J48:L48"/>
    <mergeCell ref="M48:O48"/>
    <mergeCell ref="C35:I35"/>
    <mergeCell ref="J41:O41"/>
    <mergeCell ref="C48:G48"/>
    <mergeCell ref="C44:I44"/>
    <mergeCell ref="J36:O36"/>
    <mergeCell ref="C43:I43"/>
    <mergeCell ref="J43:O43"/>
    <mergeCell ref="B7:S7"/>
    <mergeCell ref="P28:S28"/>
    <mergeCell ref="C28:I28"/>
    <mergeCell ref="J35:O35"/>
    <mergeCell ref="C29:I29"/>
    <mergeCell ref="C34:I34"/>
    <mergeCell ref="J34:O34"/>
    <mergeCell ref="P35:S35"/>
    <mergeCell ref="P34:S34"/>
    <mergeCell ref="P30:S30"/>
    <mergeCell ref="B2:G3"/>
    <mergeCell ref="J29:O29"/>
    <mergeCell ref="P29:S29"/>
    <mergeCell ref="C31:I31"/>
    <mergeCell ref="P31:S31"/>
    <mergeCell ref="B33:S33"/>
    <mergeCell ref="M2:S3"/>
    <mergeCell ref="J28:O28"/>
    <mergeCell ref="F6:M6"/>
    <mergeCell ref="J27:O27"/>
    <mergeCell ref="M51:O51"/>
    <mergeCell ref="F8:M8"/>
    <mergeCell ref="M49:O49"/>
    <mergeCell ref="B46:S46"/>
    <mergeCell ref="P48:S48"/>
    <mergeCell ref="J49:L49"/>
    <mergeCell ref="B26:S26"/>
    <mergeCell ref="C27:I27"/>
    <mergeCell ref="P27:S27"/>
    <mergeCell ref="P37:S37"/>
    <mergeCell ref="B56:S56"/>
    <mergeCell ref="H49:I49"/>
    <mergeCell ref="C49:G49"/>
    <mergeCell ref="P49:S49"/>
    <mergeCell ref="C50:G50"/>
    <mergeCell ref="J50:L50"/>
    <mergeCell ref="H50:I50"/>
    <mergeCell ref="M50:O50"/>
    <mergeCell ref="P50:S50"/>
    <mergeCell ref="P51:S51"/>
    <mergeCell ref="P53:S53"/>
    <mergeCell ref="P54:S54"/>
    <mergeCell ref="J51:L51"/>
    <mergeCell ref="C54:O54"/>
    <mergeCell ref="J52:L52"/>
    <mergeCell ref="M53:O53"/>
    <mergeCell ref="H51:I51"/>
    <mergeCell ref="C53:G53"/>
    <mergeCell ref="H53:I53"/>
    <mergeCell ref="H52:I52"/>
    <mergeCell ref="K94:M94"/>
    <mergeCell ref="C87:I87"/>
    <mergeCell ref="J87:K87"/>
    <mergeCell ref="L88:S88"/>
    <mergeCell ref="C62:P62"/>
    <mergeCell ref="M68:O68"/>
    <mergeCell ref="J88:K88"/>
    <mergeCell ref="M66:O66"/>
    <mergeCell ref="C71:G71"/>
    <mergeCell ref="H71:I71"/>
    <mergeCell ref="C94:J94"/>
    <mergeCell ref="C52:G52"/>
    <mergeCell ref="J53:L53"/>
    <mergeCell ref="C79:G79"/>
    <mergeCell ref="H79:I79"/>
    <mergeCell ref="J79:L79"/>
    <mergeCell ref="B85:S85"/>
    <mergeCell ref="M52:O52"/>
    <mergeCell ref="O60:P60"/>
    <mergeCell ref="N94:S94"/>
    <mergeCell ref="J58:K58"/>
    <mergeCell ref="C60:G60"/>
    <mergeCell ref="L61:N61"/>
    <mergeCell ref="C61:G61"/>
    <mergeCell ref="C90:I90"/>
    <mergeCell ref="J90:K90"/>
    <mergeCell ref="L90:S90"/>
    <mergeCell ref="C58:G58"/>
    <mergeCell ref="C59:G59"/>
    <mergeCell ref="Q58:S58"/>
    <mergeCell ref="M81:O81"/>
    <mergeCell ref="C66:G66"/>
    <mergeCell ref="C67:G67"/>
    <mergeCell ref="P67:S67"/>
    <mergeCell ref="H66:I66"/>
    <mergeCell ref="J66:L66"/>
    <mergeCell ref="J71:L71"/>
    <mergeCell ref="M71:O71"/>
    <mergeCell ref="J69:L69"/>
    <mergeCell ref="C70:G70"/>
    <mergeCell ref="C112:H112"/>
    <mergeCell ref="I112:J112"/>
    <mergeCell ref="K112:M112"/>
    <mergeCell ref="N112:P112"/>
    <mergeCell ref="C95:J95"/>
    <mergeCell ref="P52:S52"/>
    <mergeCell ref="B64:S64"/>
    <mergeCell ref="H58:I58"/>
    <mergeCell ref="O59:P59"/>
    <mergeCell ref="H67:I67"/>
    <mergeCell ref="K113:M113"/>
    <mergeCell ref="I101:J101"/>
    <mergeCell ref="K107:M107"/>
    <mergeCell ref="N97:S97"/>
    <mergeCell ref="C97:J97"/>
    <mergeCell ref="Q113:S113"/>
    <mergeCell ref="Q111:S111"/>
    <mergeCell ref="C113:H113"/>
    <mergeCell ref="I113:J113"/>
    <mergeCell ref="N113:P113"/>
    <mergeCell ref="K108:M108"/>
    <mergeCell ref="B105:S105"/>
    <mergeCell ref="N108:P108"/>
    <mergeCell ref="Q108:S108"/>
    <mergeCell ref="I107:J107"/>
    <mergeCell ref="C108:H108"/>
    <mergeCell ref="I108:J108"/>
    <mergeCell ref="C107:H107"/>
    <mergeCell ref="Q114:S114"/>
    <mergeCell ref="Q119:S119"/>
    <mergeCell ref="K119:M119"/>
    <mergeCell ref="Q110:S110"/>
    <mergeCell ref="N109:P109"/>
    <mergeCell ref="K110:M110"/>
    <mergeCell ref="N110:P110"/>
    <mergeCell ref="Q112:S112"/>
    <mergeCell ref="Q118:S118"/>
    <mergeCell ref="K118:M118"/>
    <mergeCell ref="K103:M103"/>
    <mergeCell ref="N102:P102"/>
    <mergeCell ref="C91:K91"/>
    <mergeCell ref="I102:J102"/>
    <mergeCell ref="N107:P107"/>
    <mergeCell ref="N103:P103"/>
    <mergeCell ref="C103:H103"/>
    <mergeCell ref="K95:M95"/>
    <mergeCell ref="L91:S91"/>
    <mergeCell ref="Q107:S107"/>
    <mergeCell ref="C102:H102"/>
    <mergeCell ref="M79:O79"/>
    <mergeCell ref="Q102:S102"/>
    <mergeCell ref="N95:S95"/>
    <mergeCell ref="L87:S87"/>
    <mergeCell ref="J89:K89"/>
    <mergeCell ref="K97:M97"/>
    <mergeCell ref="C80:G80"/>
    <mergeCell ref="H80:I80"/>
    <mergeCell ref="J80:L80"/>
    <mergeCell ref="C88:I88"/>
    <mergeCell ref="C101:H101"/>
    <mergeCell ref="Q101:S101"/>
    <mergeCell ref="H77:I77"/>
    <mergeCell ref="C77:G77"/>
    <mergeCell ref="P79:S79"/>
    <mergeCell ref="H82:I82"/>
    <mergeCell ref="J82:L82"/>
    <mergeCell ref="M80:O80"/>
    <mergeCell ref="J81:L81"/>
    <mergeCell ref="P69:S69"/>
    <mergeCell ref="H69:I69"/>
    <mergeCell ref="K101:M101"/>
    <mergeCell ref="N101:P101"/>
    <mergeCell ref="Q103:S103"/>
    <mergeCell ref="I103:J103"/>
    <mergeCell ref="P70:S70"/>
    <mergeCell ref="P80:S80"/>
    <mergeCell ref="K102:M102"/>
    <mergeCell ref="B99:S99"/>
    <mergeCell ref="H126:I126"/>
    <mergeCell ref="J126:L126"/>
    <mergeCell ref="M126:O126"/>
    <mergeCell ref="P126:S126"/>
    <mergeCell ref="C129:O129"/>
    <mergeCell ref="P129:S129"/>
    <mergeCell ref="C127:G127"/>
    <mergeCell ref="H127:I127"/>
    <mergeCell ref="J127:L127"/>
    <mergeCell ref="M127:O127"/>
  </mergeCells>
  <phoneticPr fontId="2" type="noConversion"/>
  <pageMargins left="0.59055118110236227" right="0" top="0.39370078740157483" bottom="0" header="0" footer="0"/>
  <pageSetup paperSize="9" fitToWidth="3" orientation="portrait" r:id="rId1"/>
  <headerFooter alignWithMargins="0"/>
  <rowBreaks count="2" manualBreakCount="2">
    <brk id="55" max="18" man="1"/>
    <brk id="104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17</vt:i4>
      </vt:variant>
    </vt:vector>
  </HeadingPairs>
  <TitlesOfParts>
    <vt:vector size="38" baseType="lpstr">
      <vt:lpstr>смета О</vt:lpstr>
      <vt:lpstr>нов</vt:lpstr>
      <vt:lpstr>2020</vt:lpstr>
      <vt:lpstr>смета С</vt:lpstr>
      <vt:lpstr>смета М</vt:lpstr>
      <vt:lpstr>2021</vt:lpstr>
      <vt:lpstr>пожарная</vt:lpstr>
      <vt:lpstr>окна</vt:lpstr>
      <vt:lpstr>расч мест</vt:lpstr>
      <vt:lpstr>питание</vt:lpstr>
      <vt:lpstr>окна соф</vt:lpstr>
      <vt:lpstr>Лист1</vt:lpstr>
      <vt:lpstr>расч  субв</vt:lpstr>
      <vt:lpstr>питание (суб.)</vt:lpstr>
      <vt:lpstr>лагерь</vt:lpstr>
      <vt:lpstr>лагерь (суб)</vt:lpstr>
      <vt:lpstr>кред.</vt:lpstr>
      <vt:lpstr>окн.</vt:lpstr>
      <vt:lpstr>пожар</vt:lpstr>
      <vt:lpstr>03,10</vt:lpstr>
      <vt:lpstr>рас.03,10</vt:lpstr>
      <vt:lpstr>'2020'!Область_печати</vt:lpstr>
      <vt:lpstr>'2021'!Область_печати</vt:lpstr>
      <vt:lpstr>лагерь!Область_печати</vt:lpstr>
      <vt:lpstr>'лагерь (суб)'!Область_печати</vt:lpstr>
      <vt:lpstr>Лист1!Область_печати</vt:lpstr>
      <vt:lpstr>нов!Область_печати</vt:lpstr>
      <vt:lpstr>окна!Область_печати</vt:lpstr>
      <vt:lpstr>'окна соф'!Область_печати</vt:lpstr>
      <vt:lpstr>питание!Область_печати</vt:lpstr>
      <vt:lpstr>'питание (суб.)'!Область_печати</vt:lpstr>
      <vt:lpstr>пожарная!Область_печати</vt:lpstr>
      <vt:lpstr>'рас.03,10'!Область_печати</vt:lpstr>
      <vt:lpstr>'расч  субв'!Область_печати</vt:lpstr>
      <vt:lpstr>'расч мест'!Область_печати</vt:lpstr>
      <vt:lpstr>'смета М'!Область_печати</vt:lpstr>
      <vt:lpstr>'смета О'!Область_печати</vt:lpstr>
      <vt:lpstr>'смета С'!Область_печати</vt:lpstr>
    </vt:vector>
  </TitlesOfParts>
  <Company>Администрация Рунянского муниц рай (МЦБ)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QNX</dc:creator>
  <cp:lastModifiedBy>User</cp:lastModifiedBy>
  <cp:lastPrinted>2019-01-30T06:21:25Z</cp:lastPrinted>
  <dcterms:created xsi:type="dcterms:W3CDTF">2011-11-10T05:26:38Z</dcterms:created>
  <dcterms:modified xsi:type="dcterms:W3CDTF">2019-02-27T11:06:25Z</dcterms:modified>
</cp:coreProperties>
</file>